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dviliskisrsa-my.sharepoint.com/personal/lina_baskeviciene_radviliskis_lt/Documents/Darbalaukis/2026 m. biudžetas/Visuomenei/"/>
    </mc:Choice>
  </mc:AlternateContent>
  <xr:revisionPtr revIDLastSave="35" documentId="11_6DDB052C79A9EFB892D76862CE019606D646F1E0" xr6:coauthVersionLast="47" xr6:coauthVersionMax="47" xr10:uidLastSave="{2CE5CAA1-D82C-4894-93FE-54EA7C75352B}"/>
  <bookViews>
    <workbookView xWindow="-120" yWindow="-120" windowWidth="29040" windowHeight="15720" xr2:uid="{00000000-000D-0000-FFFF-FFFF00000000}"/>
  </bookViews>
  <sheets>
    <sheet name="Lapas1" sheetId="1" r:id="rId1"/>
    <sheet name="Lapas2" sheetId="2" r:id="rId2"/>
  </sheets>
  <definedNames>
    <definedName name="_xlnm.Print_Titles" localSheetId="0">Lapas1!$8:$11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5" i="1"/>
  <c r="H44" i="1"/>
  <c r="H48" i="1"/>
  <c r="H55" i="1"/>
  <c r="H59" i="1"/>
  <c r="H64" i="1"/>
  <c r="H70" i="1"/>
  <c r="H76" i="1"/>
  <c r="H83" i="1"/>
  <c r="H89" i="1"/>
  <c r="H95" i="1"/>
  <c r="H102" i="1"/>
  <c r="H107" i="1"/>
  <c r="H114" i="1"/>
  <c r="H125" i="1"/>
  <c r="H136" i="1"/>
  <c r="H148" i="1"/>
  <c r="H160" i="1"/>
  <c r="H172" i="1"/>
  <c r="H183" i="1"/>
  <c r="H193" i="1"/>
  <c r="H204" i="1"/>
  <c r="H215" i="1"/>
  <c r="H228" i="1"/>
  <c r="H240" i="1"/>
  <c r="H249" i="1"/>
  <c r="H257" i="1"/>
  <c r="H268" i="1"/>
  <c r="H277" i="1"/>
  <c r="H287" i="1"/>
  <c r="H298" i="1"/>
  <c r="H308" i="1"/>
  <c r="H313" i="1"/>
  <c r="H319" i="1"/>
  <c r="H320" i="1"/>
  <c r="H321" i="1"/>
  <c r="H322" i="1"/>
  <c r="H323" i="1"/>
  <c r="H324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40" i="1"/>
  <c r="H341" i="1"/>
  <c r="H318" i="1" l="1"/>
  <c r="H325" i="1"/>
  <c r="G330" i="1"/>
  <c r="G320" i="1"/>
  <c r="F304" i="1"/>
  <c r="F294" i="1"/>
  <c r="F264" i="1"/>
  <c r="F246" i="1"/>
  <c r="F168" i="1"/>
  <c r="F236" i="1"/>
  <c r="F224" i="1" l="1"/>
  <c r="F211" i="1"/>
  <c r="F179" i="1"/>
  <c r="F144" i="1"/>
  <c r="G323" i="1"/>
  <c r="F87" i="1"/>
  <c r="F74" i="1"/>
  <c r="G321" i="1"/>
  <c r="F100" i="1"/>
  <c r="F105" i="1"/>
  <c r="G336" i="1"/>
  <c r="G331" i="1"/>
  <c r="G324" i="1" l="1"/>
  <c r="G329" i="1"/>
  <c r="F38" i="1"/>
  <c r="G322" i="1"/>
  <c r="G319" i="1"/>
  <c r="G332" i="1" l="1"/>
  <c r="G335" i="1" l="1"/>
  <c r="G334" i="1"/>
  <c r="G326" i="1"/>
  <c r="G333" i="1" l="1"/>
  <c r="F235" i="1"/>
  <c r="F223" i="1"/>
  <c r="F200" i="1"/>
  <c r="F167" i="1"/>
  <c r="F156" i="1"/>
  <c r="F143" i="1"/>
  <c r="G249" i="1"/>
  <c r="F305" i="1"/>
  <c r="F247" i="1"/>
  <c r="F121" i="1"/>
  <c r="C57" i="1"/>
  <c r="G341" i="1" l="1"/>
  <c r="F295" i="1"/>
  <c r="F284" i="1"/>
  <c r="F275" i="1"/>
  <c r="F265" i="1"/>
  <c r="F256" i="1"/>
  <c r="F234" i="1"/>
  <c r="F222" i="1"/>
  <c r="F212" i="1"/>
  <c r="F201" i="1"/>
  <c r="F190" i="1"/>
  <c r="F180" i="1"/>
  <c r="F129" i="1"/>
  <c r="G268" i="1"/>
  <c r="F54" i="1"/>
  <c r="G48" i="1"/>
  <c r="F86" i="1" l="1"/>
  <c r="F40" i="1"/>
  <c r="F39" i="1" l="1"/>
  <c r="F19" i="1"/>
  <c r="F311" i="1" l="1"/>
  <c r="G338" i="1" l="1"/>
  <c r="G172" i="1" l="1"/>
  <c r="G148" i="1"/>
  <c r="G64" i="1"/>
  <c r="G44" i="1"/>
  <c r="G204" i="1"/>
  <c r="G102" i="1" l="1"/>
  <c r="G107" i="1"/>
  <c r="G287" i="1"/>
  <c r="G277" i="1"/>
  <c r="G257" i="1"/>
  <c r="G240" i="1"/>
  <c r="G228" i="1"/>
  <c r="G215" i="1"/>
  <c r="G193" i="1"/>
  <c r="G183" i="1"/>
  <c r="G160" i="1" l="1"/>
  <c r="G136" i="1"/>
  <c r="G125" i="1"/>
  <c r="F155" i="1"/>
  <c r="F142" i="1"/>
  <c r="F145" i="1"/>
  <c r="F157" i="1"/>
  <c r="F169" i="1"/>
  <c r="F133" i="1"/>
  <c r="F225" i="1"/>
  <c r="F237" i="1"/>
  <c r="G340" i="1"/>
  <c r="F34" i="1"/>
  <c r="F28" i="1"/>
  <c r="F266" i="1"/>
  <c r="G313" i="1" l="1"/>
  <c r="F316" i="1"/>
  <c r="F317" i="1"/>
  <c r="F112" i="1"/>
  <c r="F164" i="1" l="1"/>
  <c r="F322" i="1" l="1"/>
  <c r="F331" i="1"/>
  <c r="F30" i="1"/>
  <c r="F341" i="1"/>
  <c r="F330" i="1"/>
  <c r="F323" i="1"/>
  <c r="F324" i="1"/>
  <c r="F321" i="1"/>
  <c r="F320" i="1"/>
  <c r="F334" i="1"/>
  <c r="F293" i="1"/>
  <c r="F274" i="1"/>
  <c r="F263" i="1"/>
  <c r="F255" i="1"/>
  <c r="F336" i="1"/>
  <c r="F312" i="1"/>
  <c r="F308" i="1" s="1"/>
  <c r="F113" i="1"/>
  <c r="F110" i="1"/>
  <c r="F109" i="1"/>
  <c r="F111" i="1"/>
  <c r="F104" i="1"/>
  <c r="F102" i="1" s="1"/>
  <c r="F94" i="1"/>
  <c r="F93" i="1"/>
  <c r="F91" i="1"/>
  <c r="F88" i="1"/>
  <c r="F85" i="1"/>
  <c r="F75" i="1"/>
  <c r="F73" i="1"/>
  <c r="F72" i="1"/>
  <c r="F63" i="1"/>
  <c r="F62" i="1"/>
  <c r="F61" i="1"/>
  <c r="F335" i="1"/>
  <c r="F307" i="1"/>
  <c r="F306" i="1"/>
  <c r="F303" i="1"/>
  <c r="F301" i="1"/>
  <c r="F300" i="1"/>
  <c r="F302" i="1"/>
  <c r="F297" i="1"/>
  <c r="F296" i="1"/>
  <c r="F292" i="1"/>
  <c r="F290" i="1"/>
  <c r="F289" i="1"/>
  <c r="F291" i="1"/>
  <c r="F286" i="1"/>
  <c r="F285" i="1"/>
  <c r="F283" i="1"/>
  <c r="F281" i="1"/>
  <c r="F280" i="1"/>
  <c r="F279" i="1"/>
  <c r="F282" i="1"/>
  <c r="F273" i="1"/>
  <c r="F271" i="1"/>
  <c r="F270" i="1"/>
  <c r="F272" i="1"/>
  <c r="F267" i="1"/>
  <c r="F262" i="1"/>
  <c r="F260" i="1"/>
  <c r="F259" i="1"/>
  <c r="F261" i="1"/>
  <c r="F254" i="1"/>
  <c r="F252" i="1"/>
  <c r="F251" i="1"/>
  <c r="F253" i="1"/>
  <c r="F248" i="1"/>
  <c r="F245" i="1"/>
  <c r="F243" i="1"/>
  <c r="F242" i="1"/>
  <c r="F244" i="1"/>
  <c r="F239" i="1"/>
  <c r="F238" i="1"/>
  <c r="F233" i="1"/>
  <c r="F231" i="1"/>
  <c r="F230" i="1"/>
  <c r="F232" i="1"/>
  <c r="F227" i="1"/>
  <c r="F226" i="1"/>
  <c r="F221" i="1"/>
  <c r="F219" i="1"/>
  <c r="F218" i="1"/>
  <c r="F217" i="1"/>
  <c r="F220" i="1"/>
  <c r="F214" i="1"/>
  <c r="F213" i="1"/>
  <c r="F210" i="1"/>
  <c r="F207" i="1"/>
  <c r="F206" i="1"/>
  <c r="F208" i="1"/>
  <c r="F203" i="1"/>
  <c r="F202" i="1"/>
  <c r="F199" i="1"/>
  <c r="F197" i="1"/>
  <c r="F196" i="1"/>
  <c r="F195" i="1"/>
  <c r="F198" i="1"/>
  <c r="F192" i="1"/>
  <c r="F191" i="1"/>
  <c r="F189" i="1"/>
  <c r="F187" i="1"/>
  <c r="F186" i="1"/>
  <c r="F185" i="1"/>
  <c r="F188" i="1"/>
  <c r="F182" i="1"/>
  <c r="F181" i="1"/>
  <c r="F178" i="1"/>
  <c r="F176" i="1"/>
  <c r="F175" i="1"/>
  <c r="F174" i="1"/>
  <c r="F177" i="1"/>
  <c r="F171" i="1"/>
  <c r="F170" i="1"/>
  <c r="F165" i="1"/>
  <c r="F163" i="1"/>
  <c r="F162" i="1"/>
  <c r="F166" i="1"/>
  <c r="F159" i="1"/>
  <c r="F158" i="1"/>
  <c r="F154" i="1"/>
  <c r="F152" i="1"/>
  <c r="F151" i="1"/>
  <c r="F150" i="1"/>
  <c r="F153" i="1"/>
  <c r="F147" i="1"/>
  <c r="F146" i="1"/>
  <c r="F141" i="1"/>
  <c r="F139" i="1"/>
  <c r="F138" i="1"/>
  <c r="F140" i="1"/>
  <c r="F135" i="1"/>
  <c r="F134" i="1"/>
  <c r="F132" i="1"/>
  <c r="F128" i="1"/>
  <c r="F127" i="1"/>
  <c r="F131" i="1"/>
  <c r="F117" i="1"/>
  <c r="F124" i="1"/>
  <c r="F123" i="1"/>
  <c r="F122" i="1"/>
  <c r="F120" i="1"/>
  <c r="F118" i="1"/>
  <c r="F116" i="1"/>
  <c r="F119" i="1"/>
  <c r="F101" i="1"/>
  <c r="F97" i="1"/>
  <c r="F99" i="1"/>
  <c r="F98" i="1"/>
  <c r="F68" i="1"/>
  <c r="F66" i="1"/>
  <c r="F67" i="1"/>
  <c r="F81" i="1"/>
  <c r="F82" i="1"/>
  <c r="F79" i="1"/>
  <c r="F80" i="1"/>
  <c r="F78" i="1"/>
  <c r="F58" i="1"/>
  <c r="F51" i="1"/>
  <c r="F52" i="1"/>
  <c r="F53" i="1"/>
  <c r="F50" i="1"/>
  <c r="F47" i="1"/>
  <c r="F44" i="1" s="1"/>
  <c r="F42" i="1"/>
  <c r="F43" i="1"/>
  <c r="F41" i="1"/>
  <c r="F37" i="1"/>
  <c r="F36" i="1"/>
  <c r="F35" i="1"/>
  <c r="F32" i="1"/>
  <c r="F33" i="1"/>
  <c r="F31" i="1"/>
  <c r="F29" i="1"/>
  <c r="F27" i="1"/>
  <c r="F20" i="1"/>
  <c r="F21" i="1"/>
  <c r="F22" i="1"/>
  <c r="F26" i="1"/>
  <c r="F18" i="1"/>
  <c r="F17" i="1"/>
  <c r="F14" i="1"/>
  <c r="F12" i="1" s="1"/>
  <c r="G298" i="1"/>
  <c r="F333" i="1"/>
  <c r="G308" i="1"/>
  <c r="G15" i="1"/>
  <c r="G328" i="1"/>
  <c r="F328" i="1" s="1"/>
  <c r="G327" i="1"/>
  <c r="F327" i="1" s="1"/>
  <c r="F338" i="1"/>
  <c r="G89" i="1"/>
  <c r="G59" i="1"/>
  <c r="G337" i="1"/>
  <c r="F337" i="1" s="1"/>
  <c r="G55" i="1"/>
  <c r="G339" i="1"/>
  <c r="F339" i="1" s="1"/>
  <c r="G76" i="1"/>
  <c r="G70" i="1"/>
  <c r="G114" i="1"/>
  <c r="G95" i="1"/>
  <c r="G83" i="1"/>
  <c r="G12" i="1"/>
  <c r="F125" i="1" l="1"/>
  <c r="F148" i="1"/>
  <c r="F204" i="1"/>
  <c r="F59" i="1"/>
  <c r="F70" i="1"/>
  <c r="F83" i="1"/>
  <c r="F107" i="1"/>
  <c r="F76" i="1"/>
  <c r="F64" i="1"/>
  <c r="F48" i="1"/>
  <c r="F240" i="1"/>
  <c r="F298" i="1"/>
  <c r="F228" i="1"/>
  <c r="F95" i="1"/>
  <c r="F160" i="1"/>
  <c r="F183" i="1"/>
  <c r="F249" i="1"/>
  <c r="F257" i="1"/>
  <c r="F287" i="1"/>
  <c r="F55" i="1"/>
  <c r="F193" i="1"/>
  <c r="F215" i="1"/>
  <c r="F268" i="1"/>
  <c r="F277" i="1"/>
  <c r="F89" i="1"/>
  <c r="G325" i="1"/>
  <c r="F114" i="1"/>
  <c r="F136" i="1"/>
  <c r="F172" i="1"/>
  <c r="G318" i="1"/>
  <c r="F15" i="1"/>
  <c r="F326" i="1"/>
  <c r="F325" i="1" s="1"/>
  <c r="F319" i="1"/>
  <c r="F318" i="1" s="1"/>
  <c r="F313" i="1" s="1"/>
</calcChain>
</file>

<file path=xl/sharedStrings.xml><?xml version="1.0" encoding="utf-8"?>
<sst xmlns="http://schemas.openxmlformats.org/spreadsheetml/2006/main" count="768" uniqueCount="380">
  <si>
    <t>Prog   ramos  kodas</t>
  </si>
  <si>
    <t>Eil.    Nr.</t>
  </si>
  <si>
    <t>Finans   avimo šaltinis</t>
  </si>
  <si>
    <t>Iš viso</t>
  </si>
  <si>
    <t>Radviliškio rajono savivaldybės kontrolės ir audito tarnyba</t>
  </si>
  <si>
    <t>1.</t>
  </si>
  <si>
    <t>Iš jų</t>
  </si>
  <si>
    <t>01</t>
  </si>
  <si>
    <t>Savivaldybės valdymo programa</t>
  </si>
  <si>
    <t>1.1.</t>
  </si>
  <si>
    <t>2.</t>
  </si>
  <si>
    <t>iš jų</t>
  </si>
  <si>
    <t>2.1.</t>
  </si>
  <si>
    <t>2.4.</t>
  </si>
  <si>
    <t>2.5.</t>
  </si>
  <si>
    <t>2.6.</t>
  </si>
  <si>
    <t>2.7.</t>
  </si>
  <si>
    <t>03</t>
  </si>
  <si>
    <t>Socialinių paslaugų ir socialinės paramos teikimo programa</t>
  </si>
  <si>
    <t>04</t>
  </si>
  <si>
    <t>Rajono savivaldybės infrastruktūros objektų modernizavimo ir plėtros programa</t>
  </si>
  <si>
    <t>05</t>
  </si>
  <si>
    <t>Gyventojų turiningo laisvalaikio užtikrinimo, bendruomeniškumo ir veiklumo skatinimo programa</t>
  </si>
  <si>
    <t>06</t>
  </si>
  <si>
    <t xml:space="preserve">Saugios, švarios ir patogios aplinkos užtikrinimo programa </t>
  </si>
  <si>
    <t>2.8.</t>
  </si>
  <si>
    <t>Radviliškio rajono savivaldybės administracija</t>
  </si>
  <si>
    <t>Radviliškio rajono savivaldybės administracijos Finansų skyrius</t>
  </si>
  <si>
    <t>3.</t>
  </si>
  <si>
    <t>3.1.</t>
  </si>
  <si>
    <t>Radviliškio rajono savivaldybės administracijos Socialinės paramos skyrius</t>
  </si>
  <si>
    <t>4.</t>
  </si>
  <si>
    <t>4.1.</t>
  </si>
  <si>
    <t>4.2.</t>
  </si>
  <si>
    <t>4.3.</t>
  </si>
  <si>
    <t>5.</t>
  </si>
  <si>
    <t>5.1.</t>
  </si>
  <si>
    <t>5.2.</t>
  </si>
  <si>
    <t>6.</t>
  </si>
  <si>
    <t>6.1.</t>
  </si>
  <si>
    <t>6.2.</t>
  </si>
  <si>
    <t>SB</t>
  </si>
  <si>
    <t>SB(VB)</t>
  </si>
  <si>
    <t>SB(SP)</t>
  </si>
  <si>
    <t>SB(AA)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</si>
  <si>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</si>
  <si>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</si>
  <si>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</si>
  <si>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</si>
  <si>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</si>
  <si>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</si>
  <si>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</si>
  <si>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</si>
  <si>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</si>
  <si>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</si>
  <si>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9.3.</t>
  </si>
  <si>
    <t>10.</t>
  </si>
  <si>
    <t>10.1.</t>
  </si>
  <si>
    <t>10.3.</t>
  </si>
  <si>
    <t>11.</t>
  </si>
  <si>
    <t>11.1.</t>
  </si>
  <si>
    <t>11.2.</t>
  </si>
  <si>
    <t>11.3.</t>
  </si>
  <si>
    <t>12.</t>
  </si>
  <si>
    <t>12.1.</t>
  </si>
  <si>
    <t>12.2.</t>
  </si>
  <si>
    <t>13.</t>
  </si>
  <si>
    <t xml:space="preserve">iš jų </t>
  </si>
  <si>
    <t>13.1.</t>
  </si>
  <si>
    <t>13.2.</t>
  </si>
  <si>
    <t>14.</t>
  </si>
  <si>
    <t>14.1.</t>
  </si>
  <si>
    <t>15.</t>
  </si>
  <si>
    <t>15.1.</t>
  </si>
  <si>
    <t>15.2.</t>
  </si>
  <si>
    <t>15.3.</t>
  </si>
  <si>
    <t>15.4.</t>
  </si>
  <si>
    <t>15.5.</t>
  </si>
  <si>
    <t>16.</t>
  </si>
  <si>
    <t>16.1.</t>
  </si>
  <si>
    <t>Radviliškio miesto kultūros centras</t>
  </si>
  <si>
    <t>Radviliškio rajono savivaldybės viešoji biblioteka</t>
  </si>
  <si>
    <t>Radviliškio rajono visuomenės sveikatos biuras</t>
  </si>
  <si>
    <t>02</t>
  </si>
  <si>
    <t>Švietimo paslaugų prieinamumo ir kokybės užtikrinimo programa</t>
  </si>
  <si>
    <t>SB(MK)</t>
  </si>
  <si>
    <t>29.2.</t>
  </si>
  <si>
    <t>29.3.</t>
  </si>
  <si>
    <t>30.</t>
  </si>
  <si>
    <t>30.1.</t>
  </si>
  <si>
    <t>30.2.</t>
  </si>
  <si>
    <t>31.</t>
  </si>
  <si>
    <t>31.1.</t>
  </si>
  <si>
    <t>31.2.</t>
  </si>
  <si>
    <t>31.3.</t>
  </si>
  <si>
    <t>31.4.</t>
  </si>
  <si>
    <t>32.</t>
  </si>
  <si>
    <t>32.1.</t>
  </si>
  <si>
    <t>32.2.</t>
  </si>
  <si>
    <t>32.3.</t>
  </si>
  <si>
    <t>32.4.</t>
  </si>
  <si>
    <t>33.</t>
  </si>
  <si>
    <t>33.1.</t>
  </si>
  <si>
    <t>34.</t>
  </si>
  <si>
    <t>34.3.</t>
  </si>
  <si>
    <t>IŠ VISO SKIRTA PROGRAMOMS</t>
  </si>
  <si>
    <t>Finansavimo šaltiniai:</t>
  </si>
  <si>
    <t>SB-savivaldybės biudžetas</t>
  </si>
  <si>
    <t>SB(SP)- specialiųjų programų lėšos</t>
  </si>
  <si>
    <t>SB(AA)-aplinkos apsaugos rėmimo specialioji programa</t>
  </si>
  <si>
    <t>Savivaldybės biudžetas</t>
  </si>
  <si>
    <t>Valstybės biudžetas</t>
  </si>
  <si>
    <t>SB (MK)</t>
  </si>
  <si>
    <t>Specialiųjų programų lėšos</t>
  </si>
  <si>
    <t>Gyventojų turiningo laisvalaikio užtikrinimo,bendruomeniškumo ir veiklumo skatinimo programa</t>
  </si>
  <si>
    <t>Aplinkos apsaug. rėm.spec. prog.</t>
  </si>
  <si>
    <t>SB(STD)-valstybės lėšos specialiajai tikslinei dotacijai</t>
  </si>
  <si>
    <t>SB (STD)</t>
  </si>
  <si>
    <t>Specialioji tikslinė dotacija</t>
  </si>
  <si>
    <t>31.5.</t>
  </si>
  <si>
    <t>SB(STD)</t>
  </si>
  <si>
    <t>12.4.</t>
  </si>
  <si>
    <t>SB(LIK)</t>
  </si>
  <si>
    <t>SB(SPL)</t>
  </si>
  <si>
    <t>SB(AAL)</t>
  </si>
  <si>
    <t xml:space="preserve">Iš jų darbo užmokesčiui </t>
  </si>
  <si>
    <t>29.4.</t>
  </si>
  <si>
    <t>2.12.</t>
  </si>
  <si>
    <t>34.1.</t>
  </si>
  <si>
    <t>9.2.</t>
  </si>
  <si>
    <t>10.2.</t>
  </si>
  <si>
    <t>33.2.</t>
  </si>
  <si>
    <t>34.2.</t>
  </si>
  <si>
    <t>SB(KPP)- kelių priežiūros ir plėtros programa</t>
  </si>
  <si>
    <t>2.14.</t>
  </si>
  <si>
    <t>2.15.</t>
  </si>
  <si>
    <t>Šeduvos globos namai</t>
  </si>
  <si>
    <t>2.16.</t>
  </si>
  <si>
    <t>2.17.</t>
  </si>
  <si>
    <t>Radviliškio plaukimo baseinas</t>
  </si>
  <si>
    <t>29.5.</t>
  </si>
  <si>
    <t>29.6.</t>
  </si>
  <si>
    <t>32.5.</t>
  </si>
  <si>
    <t>31.6.</t>
  </si>
  <si>
    <t>32.6.</t>
  </si>
  <si>
    <t>SB(ES)</t>
  </si>
  <si>
    <t>2.19.</t>
  </si>
  <si>
    <t>2.21.</t>
  </si>
  <si>
    <t>30.6.</t>
  </si>
  <si>
    <t>SB(MK)-valstybės lėšos ugdymo reikmėms</t>
  </si>
  <si>
    <t>Radviliškio pagalbos šeimai centras</t>
  </si>
  <si>
    <t>SB (ES)</t>
  </si>
  <si>
    <t>Mokinio krepšelis (speciali tikslinė dotacija ugdymo reikmėms finansuoti)</t>
  </si>
  <si>
    <t>Vietinės rinkliavos už atliekų surinkimą</t>
  </si>
  <si>
    <t>Socialinio būsto fondo plėtra</t>
  </si>
  <si>
    <t>SB(VB)-valstybės biudžetas</t>
  </si>
  <si>
    <t>Europos sąjungos fondų lėšos</t>
  </si>
  <si>
    <t>SB(ES)-Europos sąjungos fondų lėšos</t>
  </si>
  <si>
    <t>4.4.</t>
  </si>
  <si>
    <t>2.9.</t>
  </si>
  <si>
    <t>30.5.</t>
  </si>
  <si>
    <t>2.20.</t>
  </si>
  <si>
    <t>Radviliškio rajono savivaldybės administracijos Investicijų ir turto valdymo skyrius</t>
  </si>
  <si>
    <t>Daugyvenės kultūros istorijos muziejus-draustinis</t>
  </si>
  <si>
    <t>Radviliškio lopšelis-darželis „Eglutė"</t>
  </si>
  <si>
    <t>Radviliškio lopšelis-darželis  „Kregždutė"</t>
  </si>
  <si>
    <t>Radviliškio lopšelis-darželis  „Žvaigždutė"</t>
  </si>
  <si>
    <t>Radviliškio V. Kudirkos progimnazija</t>
  </si>
  <si>
    <t>30.3.</t>
  </si>
  <si>
    <t>Radviliškio rajono savivaldybės švietimo ir sporto paslaugų centras</t>
  </si>
  <si>
    <t>Radviliškio rajono Baisogalos gimnazija</t>
  </si>
  <si>
    <t>Radviliškio Lizdeikos gimnazija</t>
  </si>
  <si>
    <t>Radviliškio rajono Šeduvos gimnazija</t>
  </si>
  <si>
    <t>Radviliškio Vaižganto progimnazija</t>
  </si>
  <si>
    <t>Radviliškio rajono Šiaulėnų M. Šikšnio gimnazija</t>
  </si>
  <si>
    <t>Radviliškio rajono Alksniupių pagrindinė mokykla</t>
  </si>
  <si>
    <t>Radviliškio Gražinos pagrindinė mokykla</t>
  </si>
  <si>
    <t>Radviliškio rajono Baisogalos mokykla - darželis</t>
  </si>
  <si>
    <t>Radviliškio rajono Šeduvos lopšelis - darželis</t>
  </si>
  <si>
    <t>Radviliškio rajono Kutiškių universalus daugiafunkcis centras</t>
  </si>
  <si>
    <t>Radviliškio rajono Šeduvos kultūros ir amatų centras</t>
  </si>
  <si>
    <t>Radviliškio rajono  Baisogalos kultūros centras</t>
  </si>
  <si>
    <t>Asignavimų valdytojo ir programos pavadinimas</t>
  </si>
  <si>
    <t>Radviliškio turizmo informacijos centras</t>
  </si>
  <si>
    <t>30.4.</t>
  </si>
  <si>
    <t>SB(KPP)</t>
  </si>
  <si>
    <t>Kelių priežiūros ir plėtros programa</t>
  </si>
  <si>
    <t>2.13.</t>
  </si>
  <si>
    <t>2.24.</t>
  </si>
  <si>
    <t>6.3.</t>
  </si>
  <si>
    <t>3.2.</t>
  </si>
  <si>
    <t xml:space="preserve"> 2 priedas</t>
  </si>
  <si>
    <t>7.4.</t>
  </si>
  <si>
    <t>16.2.</t>
  </si>
  <si>
    <t>16.3.</t>
  </si>
  <si>
    <t>16.4.</t>
  </si>
  <si>
    <t>16.5.</t>
  </si>
  <si>
    <t>17.6.</t>
  </si>
  <si>
    <t>17.7.</t>
  </si>
  <si>
    <t>17.8.</t>
  </si>
  <si>
    <t>18.</t>
  </si>
  <si>
    <t>18.1.</t>
  </si>
  <si>
    <t>18.2.</t>
  </si>
  <si>
    <t>18.3.</t>
  </si>
  <si>
    <t>18.4.</t>
  </si>
  <si>
    <t>18.5.</t>
  </si>
  <si>
    <t>18.6.</t>
  </si>
  <si>
    <t>18.7.</t>
  </si>
  <si>
    <t>18.8.</t>
  </si>
  <si>
    <t>19.</t>
  </si>
  <si>
    <t>19.1.</t>
  </si>
  <si>
    <t>19.2.</t>
  </si>
  <si>
    <t>19.3.</t>
  </si>
  <si>
    <t>19.4.</t>
  </si>
  <si>
    <t>19.5.</t>
  </si>
  <si>
    <t>19.6.</t>
  </si>
  <si>
    <t>19.7.</t>
  </si>
  <si>
    <t>19.8.</t>
  </si>
  <si>
    <t>19.9.</t>
  </si>
  <si>
    <t>20.</t>
  </si>
  <si>
    <t>20.1.</t>
  </si>
  <si>
    <t>20.2.</t>
  </si>
  <si>
    <t>20.3.</t>
  </si>
  <si>
    <t>20.4.</t>
  </si>
  <si>
    <t>20.5.</t>
  </si>
  <si>
    <t>20.6.</t>
  </si>
  <si>
    <t>20.7.</t>
  </si>
  <si>
    <t>20.8.</t>
  </si>
  <si>
    <t>21.</t>
  </si>
  <si>
    <t>21.1.</t>
  </si>
  <si>
    <t>21.2.</t>
  </si>
  <si>
    <t>21.3.</t>
  </si>
  <si>
    <t>21.4.</t>
  </si>
  <si>
    <t>21.5.</t>
  </si>
  <si>
    <t>21.6.</t>
  </si>
  <si>
    <t>21.7.</t>
  </si>
  <si>
    <t>21.8.</t>
  </si>
  <si>
    <t>22.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</si>
  <si>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</si>
  <si>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</si>
  <si>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</si>
  <si>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</si>
  <si>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</si>
  <si>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</si>
  <si>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</si>
  <si>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</si>
  <si>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23.</t>
  </si>
  <si>
    <t>23.1.</t>
  </si>
  <si>
    <t>23.2.</t>
  </si>
  <si>
    <t>23.3.</t>
  </si>
  <si>
    <t>23.4.</t>
  </si>
  <si>
    <t>23.5.</t>
  </si>
  <si>
    <t>23.6.</t>
  </si>
  <si>
    <t>23.7.</t>
  </si>
  <si>
    <t>23.8.</t>
  </si>
  <si>
    <t>24.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</si>
  <si>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</si>
  <si>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</si>
  <si>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</si>
  <si>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</si>
  <si>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</si>
  <si>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</si>
  <si>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</si>
  <si>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</si>
  <si>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25.</t>
  </si>
  <si>
    <t>25.1.</t>
  </si>
  <si>
    <t>25.2.</t>
  </si>
  <si>
    <t>25.3.</t>
  </si>
  <si>
    <t>25.4.</t>
  </si>
  <si>
    <t>25.5.</t>
  </si>
  <si>
    <t>25.6.</t>
  </si>
  <si>
    <t>25.8.</t>
  </si>
  <si>
    <t>25.9.</t>
  </si>
  <si>
    <t>26.</t>
  </si>
  <si>
    <t>26.1.</t>
  </si>
  <si>
    <t>26.2.</t>
  </si>
  <si>
    <t>26.3.</t>
  </si>
  <si>
    <t>26.4.</t>
  </si>
  <si>
    <t>26.6.</t>
  </si>
  <si>
    <t>27.</t>
  </si>
  <si>
    <t>27.1.</t>
  </si>
  <si>
    <t>27.2.</t>
  </si>
  <si>
    <t>27.3.</t>
  </si>
  <si>
    <t>28.</t>
  </si>
  <si>
    <t>28.1.</t>
  </si>
  <si>
    <t>28.2.</t>
  </si>
  <si>
    <t>28.3.</t>
  </si>
  <si>
    <t>29.</t>
  </si>
  <si>
    <t>29.1.</t>
  </si>
  <si>
    <t>2.10.</t>
  </si>
  <si>
    <t>2.25.</t>
  </si>
  <si>
    <t>2.26.</t>
  </si>
  <si>
    <t>SB(ESL)</t>
  </si>
  <si>
    <t>ASIGNAVIMAI PAGAL PROGRAMAS, ASIGNAVIMO VALDYTOJUS IR FINANSAVIMO ŠALTINIUS</t>
  </si>
  <si>
    <t>2.22.</t>
  </si>
  <si>
    <t>2.23.</t>
  </si>
  <si>
    <t>Radviliškio rajono Grinkiškio J. Poderio pagrindinė mokykla</t>
  </si>
  <si>
    <t>Radviliškio rajono Sidabravo pagrindinė mokykla</t>
  </si>
  <si>
    <t>28.4.</t>
  </si>
  <si>
    <t>30.7.</t>
  </si>
  <si>
    <t>30.8.</t>
  </si>
  <si>
    <t>32.7.</t>
  </si>
  <si>
    <t>4.5.</t>
  </si>
  <si>
    <t>31.7.</t>
  </si>
  <si>
    <t>SB(VBL)</t>
  </si>
  <si>
    <t>SB (ESL)</t>
  </si>
  <si>
    <t>12.3.</t>
  </si>
  <si>
    <t>14.2.</t>
  </si>
  <si>
    <t>27.4.</t>
  </si>
  <si>
    <t>2.27.</t>
  </si>
  <si>
    <t>27.6.</t>
  </si>
  <si>
    <t>28.6.</t>
  </si>
  <si>
    <t>2.28.</t>
  </si>
  <si>
    <t>17.9.</t>
  </si>
  <si>
    <t>18.9.</t>
  </si>
  <si>
    <t>9.4.</t>
  </si>
  <si>
    <t>9.5.</t>
  </si>
  <si>
    <t>11.4.</t>
  </si>
  <si>
    <t>14.3.</t>
  </si>
  <si>
    <t>14.4.</t>
  </si>
  <si>
    <t>14.5.</t>
  </si>
  <si>
    <t>15.6.</t>
  </si>
  <si>
    <t>15.7.</t>
  </si>
  <si>
    <t>15.8.</t>
  </si>
  <si>
    <t>15.9.</t>
  </si>
  <si>
    <t>16.6.</t>
  </si>
  <si>
    <t>16.7.</t>
  </si>
  <si>
    <t>16.8.</t>
  </si>
  <si>
    <t>16.9.</t>
  </si>
  <si>
    <t>17.</t>
  </si>
  <si>
    <t>17.1.</t>
  </si>
  <si>
    <t>17.2.</t>
  </si>
  <si>
    <t>17.3.</t>
  </si>
  <si>
    <t>17.4.</t>
  </si>
  <si>
    <t>17.5.</t>
  </si>
  <si>
    <t>18.10.</t>
  </si>
  <si>
    <t>22.9.</t>
  </si>
  <si>
    <t>24.9.</t>
  </si>
  <si>
    <t>24.10.</t>
  </si>
  <si>
    <t>25.7.</t>
  </si>
  <si>
    <t>Radviliškio meno mokykla</t>
  </si>
  <si>
    <t>27.5.</t>
  </si>
  <si>
    <t>28.5.</t>
  </si>
  <si>
    <t>28.7.</t>
  </si>
  <si>
    <t>28.8.</t>
  </si>
  <si>
    <t>29.7.</t>
  </si>
  <si>
    <t>31.8.</t>
  </si>
  <si>
    <t>33.3</t>
  </si>
  <si>
    <t>Savivaldybės biudžetas 2025 m. likutis</t>
  </si>
  <si>
    <t>Valstybės biudžeto lėšų 2025 m. likutis (projekto)</t>
  </si>
  <si>
    <t>Specialiųjų programų lėšų 2025 m likutis</t>
  </si>
  <si>
    <t>Aplinkos apsaug. rėm.spec. prog. 2025 m. likutis</t>
  </si>
  <si>
    <t>Europos sąjungos fondų lėšų 2025 m. likutis</t>
  </si>
  <si>
    <t>SB(LIK)-savivaldybės biudžetas 2025 metų likutis</t>
  </si>
  <si>
    <t>SB(VBL)-valstybės biudžeto lėšos 2025 m. likutis</t>
  </si>
  <si>
    <t>SB(SPL)- specialiųjų programų lėšos 2025 metų likutis</t>
  </si>
  <si>
    <t>SB(AAL)-aplinkos apsaugos rėmimo specialioji programa 2025 metų likutis</t>
  </si>
  <si>
    <t>SB(ESL)-Europos sąjungos fondų lėšos 2025 m. likutis</t>
  </si>
  <si>
    <t>2.11</t>
  </si>
  <si>
    <t>SB(VBLIK)</t>
  </si>
  <si>
    <t>2.29.</t>
  </si>
  <si>
    <t>2.25</t>
  </si>
  <si>
    <t xml:space="preserve">Vietinės rinkliavos už atliekų surinkimą 2025 m. likutis </t>
  </si>
  <si>
    <t>Radviliškio  socialinių paslaugų centras</t>
  </si>
  <si>
    <t>13.3.</t>
  </si>
  <si>
    <t>12.5.</t>
  </si>
  <si>
    <t>8.4.</t>
  </si>
  <si>
    <t>10.4.</t>
  </si>
  <si>
    <t>17.10.</t>
  </si>
  <si>
    <t>20.9.</t>
  </si>
  <si>
    <t>23.9.</t>
  </si>
  <si>
    <t>24.11.</t>
  </si>
  <si>
    <t>25.10.</t>
  </si>
  <si>
    <t>19.10.</t>
  </si>
  <si>
    <t>26.5.</t>
  </si>
  <si>
    <t>26.7.</t>
  </si>
  <si>
    <t>28.9.</t>
  </si>
  <si>
    <t>31.9.</t>
  </si>
  <si>
    <t>32.8.</t>
  </si>
  <si>
    <t>Išlaidos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</si>
</sst>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sz val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8"/>
      <color indexed="8"/>
      <name val="Calibri"/>
      <family val="2"/>
      <charset val="186"/>
    </font>
    <font>
      <sz val="8"/>
      <color indexed="10"/>
      <name val="Calibri"/>
      <family val="2"/>
      <charset val="186"/>
    </font>
    <font>
      <sz val="9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rgb="FFFF0000"/>
      <name val="Calibri"/>
      <family val="2"/>
      <charset val="186"/>
      <scheme val="minor"/>
    </font>
    <font>
      <sz val="9"/>
      <color rgb="FFFF0000"/>
      <name val="Calibri"/>
      <family val="2"/>
      <charset val="186"/>
    </font>
    <font>
      <sz val="8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</font>
    <font>
      <sz val="11"/>
      <color theme="4" tint="0.79998168889431442"/>
      <name val="Calibri"/>
      <family val="2"/>
      <charset val="186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9F5D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6" fillId="0" borderId="0" xfId="0" applyFont="1"/>
    <xf numFmtId="2" fontId="15" fillId="0" borderId="0" xfId="0" applyNumberFormat="1" applyFont="1"/>
    <xf numFmtId="0" fontId="5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12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4" fillId="0" borderId="1" xfId="0" applyNumberFormat="1" applyFont="1" applyBorder="1"/>
    <xf numFmtId="4" fontId="0" fillId="3" borderId="1" xfId="0" applyNumberFormat="1" applyFill="1" applyBorder="1"/>
    <xf numFmtId="4" fontId="4" fillId="0" borderId="3" xfId="0" applyNumberFormat="1" applyFont="1" applyBorder="1" applyAlignment="1">
      <alignment horizontal="left" vertical="center" wrapText="1"/>
    </xf>
    <xf numFmtId="4" fontId="0" fillId="2" borderId="1" xfId="0" applyNumberFormat="1" applyFill="1" applyBorder="1"/>
    <xf numFmtId="4" fontId="4" fillId="0" borderId="1" xfId="0" applyNumberFormat="1" applyFont="1" applyBorder="1" applyAlignment="1">
      <alignment horizontal="left" vertical="center" wrapText="1"/>
    </xf>
    <xf numFmtId="4" fontId="0" fillId="5" borderId="1" xfId="0" applyNumberFormat="1" applyFill="1" applyBorder="1"/>
    <xf numFmtId="4" fontId="4" fillId="0" borderId="1" xfId="0" applyNumberFormat="1" applyFont="1" applyBorder="1" applyAlignment="1">
      <alignment horizontal="left" wrapText="1"/>
    </xf>
    <xf numFmtId="4" fontId="4" fillId="0" borderId="3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wrapText="1"/>
    </xf>
    <xf numFmtId="4" fontId="2" fillId="6" borderId="1" xfId="0" applyNumberFormat="1" applyFont="1" applyFill="1" applyBorder="1"/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wrapText="1"/>
    </xf>
    <xf numFmtId="4" fontId="3" fillId="7" borderId="1" xfId="0" applyNumberFormat="1" applyFont="1" applyFill="1" applyBorder="1" applyAlignment="1">
      <alignment wrapText="1"/>
    </xf>
    <xf numFmtId="4" fontId="2" fillId="7" borderId="1" xfId="0" applyNumberFormat="1" applyFont="1" applyFill="1" applyBorder="1"/>
    <xf numFmtId="4" fontId="4" fillId="0" borderId="1" xfId="0" applyNumberFormat="1" applyFont="1" applyBorder="1" applyAlignment="1">
      <alignment wrapText="1"/>
    </xf>
    <xf numFmtId="4" fontId="1" fillId="0" borderId="1" xfId="0" applyNumberFormat="1" applyFont="1" applyBorder="1"/>
    <xf numFmtId="4" fontId="4" fillId="8" borderId="1" xfId="0" applyNumberFormat="1" applyFont="1" applyFill="1" applyBorder="1" applyAlignment="1">
      <alignment wrapText="1"/>
    </xf>
    <xf numFmtId="4" fontId="4" fillId="5" borderId="1" xfId="0" applyNumberFormat="1" applyFont="1" applyFill="1" applyBorder="1" applyAlignment="1">
      <alignment wrapText="1"/>
    </xf>
    <xf numFmtId="4" fontId="4" fillId="9" borderId="1" xfId="0" applyNumberFormat="1" applyFont="1" applyFill="1" applyBorder="1" applyAlignment="1">
      <alignment wrapText="1"/>
    </xf>
    <xf numFmtId="4" fontId="0" fillId="9" borderId="1" xfId="0" applyNumberFormat="1" applyFill="1" applyBorder="1"/>
    <xf numFmtId="4" fontId="23" fillId="0" borderId="1" xfId="0" applyNumberFormat="1" applyFont="1" applyBorder="1"/>
    <xf numFmtId="4" fontId="4" fillId="10" borderId="1" xfId="0" applyNumberFormat="1" applyFont="1" applyFill="1" applyBorder="1" applyAlignment="1">
      <alignment wrapText="1"/>
    </xf>
    <xf numFmtId="4" fontId="0" fillId="10" borderId="1" xfId="0" applyNumberFormat="1" applyFill="1" applyBorder="1"/>
    <xf numFmtId="4" fontId="4" fillId="0" borderId="6" xfId="0" applyNumberFormat="1" applyFont="1" applyBorder="1" applyAlignment="1">
      <alignment horizontal="left" vertical="center" wrapText="1"/>
    </xf>
    <xf numFmtId="4" fontId="0" fillId="11" borderId="1" xfId="0" applyNumberFormat="1" applyFill="1" applyBorder="1"/>
    <xf numFmtId="0" fontId="24" fillId="0" borderId="0" xfId="0" applyFont="1"/>
    <xf numFmtId="4" fontId="4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25" fillId="0" borderId="0" xfId="0" applyFont="1"/>
    <xf numFmtId="4" fontId="0" fillId="12" borderId="1" xfId="0" applyNumberFormat="1" applyFill="1" applyBorder="1"/>
    <xf numFmtId="4" fontId="0" fillId="0" borderId="1" xfId="0" applyNumberFormat="1" applyBorder="1" applyAlignment="1">
      <alignment horizontal="left"/>
    </xf>
    <xf numFmtId="4" fontId="0" fillId="0" borderId="12" xfId="0" applyNumberFormat="1" applyBorder="1" applyAlignment="1">
      <alignment horizontal="left"/>
    </xf>
    <xf numFmtId="16" fontId="0" fillId="0" borderId="0" xfId="0" applyNumberFormat="1"/>
    <xf numFmtId="2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right"/>
    </xf>
    <xf numFmtId="2" fontId="17" fillId="0" borderId="0" xfId="0" applyNumberFormat="1" applyFont="1"/>
    <xf numFmtId="0" fontId="1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2" fontId="16" fillId="0" borderId="0" xfId="0" applyNumberFormat="1" applyFont="1"/>
    <xf numFmtId="0" fontId="27" fillId="0" borderId="0" xfId="0" applyFont="1" applyAlignment="1">
      <alignment horizontal="left"/>
    </xf>
    <xf numFmtId="4" fontId="0" fillId="13" borderId="1" xfId="0" applyNumberFormat="1" applyFill="1" applyBorder="1"/>
    <xf numFmtId="0" fontId="19" fillId="0" borderId="0" xfId="0" applyFont="1" applyAlignment="1">
      <alignment horizontal="left"/>
    </xf>
    <xf numFmtId="4" fontId="0" fillId="14" borderId="1" xfId="0" applyNumberFormat="1" applyFill="1" applyBorder="1"/>
    <xf numFmtId="4" fontId="1" fillId="14" borderId="1" xfId="0" applyNumberFormat="1" applyFont="1" applyFill="1" applyBorder="1"/>
    <xf numFmtId="4" fontId="4" fillId="0" borderId="7" xfId="0" applyNumberFormat="1" applyFont="1" applyBorder="1" applyAlignment="1">
      <alignment horizontal="left" vertical="center" wrapText="1"/>
    </xf>
    <xf numFmtId="0" fontId="7" fillId="0" borderId="0" xfId="0" applyFont="1"/>
    <xf numFmtId="0" fontId="21" fillId="0" borderId="0" xfId="0" applyFont="1" applyAlignment="1">
      <alignment horizontal="left"/>
    </xf>
    <xf numFmtId="0" fontId="23" fillId="0" borderId="0" xfId="0" applyFont="1"/>
    <xf numFmtId="0" fontId="27" fillId="0" borderId="0" xfId="0" applyFont="1"/>
    <xf numFmtId="4" fontId="22" fillId="0" borderId="1" xfId="0" applyNumberFormat="1" applyFont="1" applyBorder="1"/>
    <xf numFmtId="4" fontId="0" fillId="15" borderId="1" xfId="0" applyNumberFormat="1" applyFill="1" applyBorder="1"/>
    <xf numFmtId="4" fontId="4" fillId="15" borderId="1" xfId="0" applyNumberFormat="1" applyFont="1" applyFill="1" applyBorder="1" applyAlignment="1">
      <alignment wrapText="1"/>
    </xf>
    <xf numFmtId="4" fontId="0" fillId="16" borderId="1" xfId="0" applyNumberFormat="1" applyFill="1" applyBorder="1"/>
    <xf numFmtId="0" fontId="4" fillId="0" borderId="0" xfId="0" applyFont="1" applyAlignment="1">
      <alignment horizontal="left" wrapText="1"/>
    </xf>
    <xf numFmtId="0" fontId="28" fillId="0" borderId="0" xfId="0" applyFont="1" applyAlignment="1">
      <alignment horizontal="left"/>
    </xf>
    <xf numFmtId="0" fontId="28" fillId="0" borderId="0" xfId="0" applyFont="1"/>
    <xf numFmtId="4" fontId="0" fillId="0" borderId="0" xfId="0" applyNumberFormat="1"/>
    <xf numFmtId="4" fontId="29" fillId="15" borderId="1" xfId="0" applyNumberFormat="1" applyFont="1" applyFill="1" applyBorder="1"/>
    <xf numFmtId="4" fontId="22" fillId="17" borderId="1" xfId="0" applyNumberFormat="1" applyFont="1" applyFill="1" applyBorder="1"/>
    <xf numFmtId="0" fontId="26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4" fontId="2" fillId="2" borderId="19" xfId="0" applyNumberFormat="1" applyFont="1" applyFill="1" applyBorder="1"/>
    <xf numFmtId="4" fontId="0" fillId="0" borderId="18" xfId="0" applyNumberFormat="1" applyBorder="1"/>
    <xf numFmtId="4" fontId="0" fillId="0" borderId="18" xfId="0" applyNumberFormat="1" applyBorder="1" applyAlignment="1">
      <alignment horizontal="center"/>
    </xf>
    <xf numFmtId="4" fontId="0" fillId="0" borderId="19" xfId="0" applyNumberFormat="1" applyBorder="1"/>
    <xf numFmtId="4" fontId="0" fillId="11" borderId="19" xfId="0" applyNumberFormat="1" applyFill="1" applyBorder="1"/>
    <xf numFmtId="4" fontId="0" fillId="13" borderId="19" xfId="0" applyNumberFormat="1" applyFill="1" applyBorder="1"/>
    <xf numFmtId="4" fontId="22" fillId="17" borderId="19" xfId="0" applyNumberFormat="1" applyFont="1" applyFill="1" applyBorder="1"/>
    <xf numFmtId="49" fontId="0" fillId="0" borderId="22" xfId="0" applyNumberFormat="1" applyBorder="1" applyAlignment="1">
      <alignment horizontal="center" vertical="center"/>
    </xf>
    <xf numFmtId="4" fontId="0" fillId="3" borderId="19" xfId="0" applyNumberFormat="1" applyFill="1" applyBorder="1"/>
    <xf numFmtId="4" fontId="0" fillId="4" borderId="19" xfId="0" applyNumberFormat="1" applyFill="1" applyBorder="1"/>
    <xf numFmtId="4" fontId="0" fillId="9" borderId="19" xfId="0" applyNumberFormat="1" applyFill="1" applyBorder="1"/>
    <xf numFmtId="4" fontId="0" fillId="0" borderId="19" xfId="0" applyNumberFormat="1" applyBorder="1" applyAlignment="1">
      <alignment horizontal="left"/>
    </xf>
    <xf numFmtId="49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3" fillId="4" borderId="18" xfId="0" applyNumberFormat="1" applyFont="1" applyFill="1" applyBorder="1" applyAlignment="1">
      <alignment wrapText="1"/>
    </xf>
    <xf numFmtId="4" fontId="0" fillId="0" borderId="23" xfId="0" applyNumberFormat="1" applyBorder="1" applyAlignment="1">
      <alignment horizontal="center" vertical="center"/>
    </xf>
    <xf numFmtId="4" fontId="3" fillId="4" borderId="24" xfId="0" applyNumberFormat="1" applyFont="1" applyFill="1" applyBorder="1" applyAlignment="1">
      <alignment horizontal="left" wrapText="1"/>
    </xf>
    <xf numFmtId="4" fontId="0" fillId="5" borderId="19" xfId="0" applyNumberFormat="1" applyFill="1" applyBorder="1"/>
    <xf numFmtId="4" fontId="0" fillId="16" borderId="19" xfId="0" applyNumberFormat="1" applyFill="1" applyBorder="1"/>
    <xf numFmtId="4" fontId="2" fillId="4" borderId="18" xfId="0" applyNumberFormat="1" applyFont="1" applyFill="1" applyBorder="1"/>
    <xf numFmtId="4" fontId="2" fillId="4" borderId="18" xfId="0" applyNumberFormat="1" applyFont="1" applyFill="1" applyBorder="1" applyAlignment="1">
      <alignment horizontal="left"/>
    </xf>
    <xf numFmtId="4" fontId="0" fillId="15" borderId="19" xfId="0" applyNumberFormat="1" applyFill="1" applyBorder="1"/>
    <xf numFmtId="4" fontId="1" fillId="0" borderId="19" xfId="0" applyNumberFormat="1" applyFont="1" applyBorder="1" applyAlignment="1">
      <alignment horizontal="right" wrapText="1"/>
    </xf>
    <xf numFmtId="4" fontId="2" fillId="0" borderId="18" xfId="0" applyNumberFormat="1" applyFont="1" applyBorder="1" applyAlignment="1">
      <alignment horizontal="left" wrapText="1"/>
    </xf>
    <xf numFmtId="4" fontId="2" fillId="6" borderId="19" xfId="0" applyNumberFormat="1" applyFont="1" applyFill="1" applyBorder="1"/>
    <xf numFmtId="4" fontId="0" fillId="7" borderId="18" xfId="0" applyNumberFormat="1" applyFill="1" applyBorder="1"/>
    <xf numFmtId="4" fontId="2" fillId="7" borderId="19" xfId="0" applyNumberFormat="1" applyFont="1" applyFill="1" applyBorder="1"/>
    <xf numFmtId="4" fontId="4" fillId="0" borderId="18" xfId="0" applyNumberFormat="1" applyFont="1" applyBorder="1"/>
    <xf numFmtId="4" fontId="4" fillId="8" borderId="18" xfId="0" applyNumberFormat="1" applyFont="1" applyFill="1" applyBorder="1"/>
    <xf numFmtId="4" fontId="0" fillId="14" borderId="19" xfId="0" applyNumberFormat="1" applyFill="1" applyBorder="1"/>
    <xf numFmtId="4" fontId="4" fillId="15" borderId="18" xfId="0" applyNumberFormat="1" applyFont="1" applyFill="1" applyBorder="1"/>
    <xf numFmtId="4" fontId="6" fillId="0" borderId="18" xfId="0" applyNumberFormat="1" applyFont="1" applyBorder="1"/>
    <xf numFmtId="4" fontId="0" fillId="10" borderId="19" xfId="0" applyNumberFormat="1" applyFill="1" applyBorder="1"/>
    <xf numFmtId="4" fontId="4" fillId="5" borderId="18" xfId="0" applyNumberFormat="1" applyFont="1" applyFill="1" applyBorder="1"/>
    <xf numFmtId="4" fontId="4" fillId="9" borderId="18" xfId="0" applyNumberFormat="1" applyFont="1" applyFill="1" applyBorder="1"/>
    <xf numFmtId="4" fontId="4" fillId="13" borderId="26" xfId="0" applyNumberFormat="1" applyFont="1" applyFill="1" applyBorder="1"/>
    <xf numFmtId="4" fontId="4" fillId="13" borderId="27" xfId="0" applyNumberFormat="1" applyFont="1" applyFill="1" applyBorder="1" applyAlignment="1">
      <alignment wrapText="1"/>
    </xf>
    <xf numFmtId="4" fontId="0" fillId="13" borderId="27" xfId="0" applyNumberFormat="1" applyFill="1" applyBorder="1"/>
    <xf numFmtId="4" fontId="0" fillId="13" borderId="28" xfId="0" applyNumberFormat="1" applyFill="1" applyBorder="1"/>
    <xf numFmtId="0" fontId="13" fillId="0" borderId="14" xfId="0" applyFont="1" applyBorder="1"/>
    <xf numFmtId="0" fontId="13" fillId="0" borderId="16" xfId="0" applyFont="1" applyBorder="1"/>
    <xf numFmtId="0" fontId="3" fillId="0" borderId="16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2" xfId="0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right"/>
    </xf>
    <xf numFmtId="0" fontId="26" fillId="0" borderId="0" xfId="0" applyFont="1" applyAlignment="1">
      <alignment horizontal="left"/>
    </xf>
    <xf numFmtId="4" fontId="26" fillId="0" borderId="0" xfId="0" applyNumberFormat="1" applyFont="1" applyAlignment="1">
      <alignment horizontal="left"/>
    </xf>
    <xf numFmtId="4" fontId="4" fillId="0" borderId="3" xfId="0" applyNumberFormat="1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left" vertical="center" wrapText="1"/>
    </xf>
    <xf numFmtId="4" fontId="0" fillId="0" borderId="22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left"/>
    </xf>
    <xf numFmtId="4" fontId="0" fillId="0" borderId="12" xfId="0" applyNumberFormat="1" applyBorder="1" applyAlignment="1">
      <alignment horizontal="left"/>
    </xf>
    <xf numFmtId="4" fontId="0" fillId="0" borderId="21" xfId="0" applyNumberFormat="1" applyBorder="1" applyAlignment="1">
      <alignment horizontal="left"/>
    </xf>
    <xf numFmtId="4" fontId="0" fillId="0" borderId="2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2" fillId="2" borderId="20" xfId="0" applyNumberFormat="1" applyFont="1" applyFill="1" applyBorder="1" applyAlignment="1">
      <alignment horizontal="left" wrapText="1"/>
    </xf>
    <xf numFmtId="4" fontId="2" fillId="2" borderId="11" xfId="0" applyNumberFormat="1" applyFont="1" applyFill="1" applyBorder="1" applyAlignment="1">
      <alignment horizontal="left" wrapText="1"/>
    </xf>
    <xf numFmtId="0" fontId="26" fillId="0" borderId="0" xfId="0" applyFont="1" applyAlignment="1">
      <alignment horizontal="left" wrapText="1"/>
    </xf>
    <xf numFmtId="4" fontId="2" fillId="2" borderId="20" xfId="0" applyNumberFormat="1" applyFont="1" applyFill="1" applyBorder="1" applyAlignment="1">
      <alignment horizontal="left"/>
    </xf>
    <xf numFmtId="4" fontId="2" fillId="2" borderId="11" xfId="0" applyNumberFormat="1" applyFont="1" applyFill="1" applyBorder="1" applyAlignment="1">
      <alignment horizontal="left"/>
    </xf>
    <xf numFmtId="4" fontId="0" fillId="0" borderId="10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" fontId="0" fillId="0" borderId="21" xfId="0" applyNumberFormat="1" applyBorder="1" applyAlignment="1">
      <alignment horizontal="left" vertical="center" wrapText="1"/>
    </xf>
    <xf numFmtId="4" fontId="0" fillId="4" borderId="10" xfId="0" applyNumberFormat="1" applyFill="1" applyBorder="1" applyAlignment="1">
      <alignment horizontal="left"/>
    </xf>
    <xf numFmtId="4" fontId="0" fillId="4" borderId="12" xfId="0" applyNumberForma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" fontId="0" fillId="4" borderId="10" xfId="0" applyNumberFormat="1" applyFill="1" applyBorder="1" applyAlignment="1">
      <alignment horizontal="left" wrapText="1"/>
    </xf>
    <xf numFmtId="4" fontId="0" fillId="4" borderId="12" xfId="0" applyNumberFormat="1" applyFill="1" applyBorder="1" applyAlignment="1">
      <alignment horizontal="left" wrapText="1"/>
    </xf>
    <xf numFmtId="4" fontId="0" fillId="4" borderId="21" xfId="0" applyNumberForma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left" vertical="center"/>
    </xf>
    <xf numFmtId="4" fontId="4" fillId="0" borderId="8" xfId="0" applyNumberFormat="1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left" vertical="center"/>
    </xf>
    <xf numFmtId="49" fontId="0" fillId="0" borderId="22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" fontId="4" fillId="0" borderId="5" xfId="0" applyNumberFormat="1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4" fontId="4" fillId="0" borderId="3" xfId="0" applyNumberFormat="1" applyFont="1" applyBorder="1" applyAlignment="1">
      <alignment horizontal="left" vertical="top" wrapText="1"/>
    </xf>
    <xf numFmtId="4" fontId="4" fillId="0" borderId="8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4" fontId="4" fillId="4" borderId="10" xfId="0" applyNumberFormat="1" applyFont="1" applyFill="1" applyBorder="1" applyAlignment="1">
      <alignment horizontal="left" wrapText="1"/>
    </xf>
    <xf numFmtId="4" fontId="4" fillId="4" borderId="12" xfId="0" applyNumberFormat="1" applyFont="1" applyFill="1" applyBorder="1" applyAlignment="1">
      <alignment horizontal="left" wrapText="1"/>
    </xf>
    <xf numFmtId="4" fontId="4" fillId="4" borderId="21" xfId="0" applyNumberFormat="1" applyFont="1" applyFill="1" applyBorder="1" applyAlignment="1">
      <alignment horizontal="left" wrapText="1"/>
    </xf>
    <xf numFmtId="4" fontId="4" fillId="0" borderId="9" xfId="0" applyNumberFormat="1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" fontId="4" fillId="0" borderId="7" xfId="0" applyNumberFormat="1" applyFont="1" applyBorder="1" applyAlignment="1">
      <alignment horizontal="left" vertical="top" wrapText="1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10" xfId="0" applyNumberFormat="1" applyBorder="1"/>
    <xf numFmtId="4" fontId="0" fillId="0" borderId="12" xfId="0" applyNumberFormat="1" applyBorder="1"/>
    <xf numFmtId="4" fontId="0" fillId="0" borderId="21" xfId="0" applyNumberFormat="1" applyBorder="1"/>
    <xf numFmtId="4" fontId="4" fillId="0" borderId="1" xfId="0" applyNumberFormat="1" applyFont="1" applyBorder="1" applyAlignment="1">
      <alignment horizontal="left" vertical="center" wrapText="1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4" fontId="8" fillId="2" borderId="11" xfId="0" applyNumberFormat="1" applyFont="1" applyFill="1" applyBorder="1" applyAlignment="1">
      <alignment horizontal="left" wrapText="1"/>
    </xf>
    <xf numFmtId="4" fontId="1" fillId="0" borderId="10" xfId="0" applyNumberFormat="1" applyFont="1" applyBorder="1" applyAlignment="1">
      <alignment horizontal="left" vertical="top" wrapText="1"/>
    </xf>
    <xf numFmtId="4" fontId="1" fillId="0" borderId="12" xfId="0" applyNumberFormat="1" applyFont="1" applyBorder="1" applyAlignment="1">
      <alignment horizontal="left" vertical="top" wrapText="1"/>
    </xf>
    <xf numFmtId="4" fontId="1" fillId="0" borderId="21" xfId="0" applyNumberFormat="1" applyFont="1" applyBorder="1" applyAlignment="1">
      <alignment horizontal="left" vertical="top" wrapText="1"/>
    </xf>
    <xf numFmtId="4" fontId="2" fillId="6" borderId="20" xfId="0" applyNumberFormat="1" applyFont="1" applyFill="1" applyBorder="1" applyAlignment="1">
      <alignment horizontal="center"/>
    </xf>
    <xf numFmtId="4" fontId="2" fillId="6" borderId="12" xfId="0" applyNumberFormat="1" applyFont="1" applyFill="1" applyBorder="1" applyAlignment="1">
      <alignment horizontal="center"/>
    </xf>
    <xf numFmtId="4" fontId="2" fillId="6" borderId="11" xfId="0" applyNumberFormat="1" applyFont="1" applyFill="1" applyBorder="1" applyAlignment="1">
      <alignment horizontal="center"/>
    </xf>
    <xf numFmtId="4" fontId="1" fillId="0" borderId="10" xfId="0" applyNumberFormat="1" applyFont="1" applyBorder="1" applyAlignment="1">
      <alignment horizontal="left" wrapText="1"/>
    </xf>
    <xf numFmtId="4" fontId="1" fillId="0" borderId="12" xfId="0" applyNumberFormat="1" applyFont="1" applyBorder="1" applyAlignment="1">
      <alignment horizontal="left" wrapText="1"/>
    </xf>
    <xf numFmtId="4" fontId="1" fillId="0" borderId="21" xfId="0" applyNumberFormat="1" applyFont="1" applyBorder="1" applyAlignment="1">
      <alignment horizontal="left" wrapText="1"/>
    </xf>
    <xf numFmtId="0" fontId="13" fillId="0" borderId="2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66FF99"/>
      <color rgb="FFFFCC99"/>
      <color rgb="FF33CC33"/>
      <color rgb="FFC5F7DD"/>
      <color rgb="FFB9F5D6"/>
      <color rgb="FFADF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55"/>
  <sheetViews>
    <sheetView tabSelected="1" workbookViewId="0">
      <selection activeCell="M15" sqref="M15"/>
    </sheetView>
  </sheetViews>
  <sheetFormatPr defaultRowHeight="15" x14ac:dyDescent="0.25"/>
  <cols>
    <col min="1" max="1" width="3.42578125" customWidth="1"/>
    <col min="2" max="2" width="8.7109375" customWidth="1"/>
    <col min="3" max="3" width="31.7109375" customWidth="1"/>
    <col min="4" max="4" width="7" customWidth="1"/>
    <col min="5" max="5" width="10.5703125" customWidth="1"/>
    <col min="6" max="6" width="0.85546875" hidden="1" customWidth="1"/>
    <col min="7" max="7" width="14.85546875" customWidth="1"/>
    <col min="8" max="8" width="0.140625" customWidth="1"/>
    <col min="9" max="9" width="11.5703125" bestFit="1" customWidth="1"/>
    <col min="10" max="10" width="9.5703125" bestFit="1" customWidth="1"/>
    <col min="11" max="11" width="10.28515625" customWidth="1"/>
  </cols>
  <sheetData>
    <row r="1" spans="2:13" ht="3.75" customHeight="1" x14ac:dyDescent="0.25">
      <c r="G1" s="1"/>
      <c r="H1" s="1"/>
      <c r="I1" s="1"/>
    </row>
    <row r="2" spans="2:13" hidden="1" x14ac:dyDescent="0.25">
      <c r="C2" s="141"/>
      <c r="D2" s="141"/>
      <c r="E2" s="141"/>
      <c r="F2" s="141"/>
      <c r="G2" s="141"/>
    </row>
    <row r="3" spans="2:13" ht="7.5" customHeight="1" x14ac:dyDescent="0.25">
      <c r="C3" s="141"/>
      <c r="D3" s="141"/>
      <c r="E3" s="141"/>
      <c r="F3" s="141"/>
      <c r="G3" s="141"/>
    </row>
    <row r="4" spans="2:13" x14ac:dyDescent="0.25">
      <c r="G4" s="141" t="s">
        <v>191</v>
      </c>
      <c r="H4" s="141"/>
    </row>
    <row r="5" spans="2:13" ht="15.75" x14ac:dyDescent="0.25">
      <c r="B5" s="175" t="s">
        <v>293</v>
      </c>
      <c r="C5" s="175"/>
      <c r="D5" s="175"/>
      <c r="E5" s="175"/>
      <c r="F5" s="175"/>
      <c r="G5" s="175"/>
      <c r="H5" s="175"/>
      <c r="I5" s="11"/>
      <c r="J5" s="11"/>
    </row>
    <row r="6" spans="2:13" ht="15.75" x14ac:dyDescent="0.25">
      <c r="B6" s="175"/>
      <c r="C6" s="175"/>
      <c r="D6" s="175"/>
      <c r="E6" s="175"/>
      <c r="F6" s="175"/>
      <c r="G6" s="175"/>
      <c r="H6" s="175"/>
      <c r="I6" s="11"/>
      <c r="J6" s="6"/>
    </row>
    <row r="7" spans="2:13" ht="15.75" thickBot="1" x14ac:dyDescent="0.3">
      <c r="B7" s="139"/>
      <c r="C7" s="139"/>
      <c r="D7" s="139"/>
      <c r="E7" s="139"/>
      <c r="F7" s="139"/>
      <c r="G7" s="140"/>
    </row>
    <row r="8" spans="2:13" ht="15" customHeight="1" x14ac:dyDescent="0.25">
      <c r="B8" s="176" t="s">
        <v>0</v>
      </c>
      <c r="C8" s="179" t="s">
        <v>182</v>
      </c>
      <c r="D8" s="179" t="s">
        <v>1</v>
      </c>
      <c r="E8" s="179" t="s">
        <v>2</v>
      </c>
      <c r="F8" s="182" t="s">
        <v>3</v>
      </c>
      <c r="G8" s="229" t="s">
        <v>379</v>
      </c>
      <c r="H8" s="134"/>
    </row>
    <row r="9" spans="2:13" ht="14.25" customHeight="1" x14ac:dyDescent="0.25">
      <c r="B9" s="177"/>
      <c r="C9" s="180"/>
      <c r="D9" s="180"/>
      <c r="E9" s="180"/>
      <c r="F9" s="183"/>
      <c r="G9" s="230"/>
      <c r="H9" s="135"/>
    </row>
    <row r="10" spans="2:13" ht="66.75" customHeight="1" x14ac:dyDescent="0.25">
      <c r="B10" s="178"/>
      <c r="C10" s="181"/>
      <c r="D10" s="181"/>
      <c r="E10" s="181"/>
      <c r="F10" s="184"/>
      <c r="G10" s="231"/>
      <c r="H10" s="136" t="s">
        <v>125</v>
      </c>
      <c r="J10" s="62"/>
    </row>
    <row r="11" spans="2:13" x14ac:dyDescent="0.25">
      <c r="B11" s="138">
        <v>1</v>
      </c>
      <c r="C11" s="137">
        <v>2</v>
      </c>
      <c r="D11" s="137">
        <v>3</v>
      </c>
      <c r="E11" s="137">
        <v>4</v>
      </c>
      <c r="F11" s="137">
        <v>5</v>
      </c>
      <c r="G11" s="137">
        <v>5</v>
      </c>
      <c r="H11" s="94">
        <v>6</v>
      </c>
    </row>
    <row r="12" spans="2:13" ht="30.75" customHeight="1" x14ac:dyDescent="0.25">
      <c r="B12" s="155" t="s">
        <v>4</v>
      </c>
      <c r="C12" s="156"/>
      <c r="D12" s="23" t="s">
        <v>5</v>
      </c>
      <c r="E12" s="24"/>
      <c r="F12" s="24">
        <f>SUM(F14)</f>
        <v>153000</v>
      </c>
      <c r="G12" s="24">
        <f>SUM(G14)</f>
        <v>153000</v>
      </c>
      <c r="H12" s="95">
        <f>SUM(H14)</f>
        <v>144500</v>
      </c>
    </row>
    <row r="13" spans="2:13" x14ac:dyDescent="0.25">
      <c r="B13" s="96"/>
      <c r="C13" s="150" t="s">
        <v>6</v>
      </c>
      <c r="D13" s="151"/>
      <c r="E13" s="151"/>
      <c r="F13" s="151"/>
      <c r="G13" s="151"/>
      <c r="H13" s="152"/>
    </row>
    <row r="14" spans="2:13" x14ac:dyDescent="0.25">
      <c r="B14" s="97" t="s">
        <v>7</v>
      </c>
      <c r="C14" s="27" t="s">
        <v>8</v>
      </c>
      <c r="D14" s="26" t="s">
        <v>9</v>
      </c>
      <c r="E14" s="60" t="s">
        <v>41</v>
      </c>
      <c r="F14" s="25">
        <f>SUM(G14)</f>
        <v>153000</v>
      </c>
      <c r="G14" s="25">
        <v>153000</v>
      </c>
      <c r="H14" s="98">
        <v>144500</v>
      </c>
    </row>
    <row r="15" spans="2:13" ht="30.75" customHeight="1" x14ac:dyDescent="0.25">
      <c r="B15" s="155" t="s">
        <v>26</v>
      </c>
      <c r="C15" s="156"/>
      <c r="D15" s="23" t="s">
        <v>10</v>
      </c>
      <c r="E15" s="24"/>
      <c r="F15" s="24">
        <f>SUM(F17:F43)</f>
        <v>21058147.59</v>
      </c>
      <c r="G15" s="24">
        <f>SUM(G17:G43)</f>
        <v>21100534.66</v>
      </c>
      <c r="H15" s="95">
        <f>SUM(H17:H43)</f>
        <v>7152330.0700000003</v>
      </c>
    </row>
    <row r="16" spans="2:13" ht="15.75" x14ac:dyDescent="0.25">
      <c r="B16" s="97"/>
      <c r="C16" s="150" t="s">
        <v>11</v>
      </c>
      <c r="D16" s="151"/>
      <c r="E16" s="151"/>
      <c r="F16" s="151"/>
      <c r="G16" s="151"/>
      <c r="H16" s="152"/>
      <c r="M16" s="54"/>
    </row>
    <row r="17" spans="2:13" x14ac:dyDescent="0.25">
      <c r="B17" s="147" t="s">
        <v>7</v>
      </c>
      <c r="C17" s="185" t="s">
        <v>8</v>
      </c>
      <c r="D17" s="25" t="s">
        <v>12</v>
      </c>
      <c r="E17" s="25" t="s">
        <v>41</v>
      </c>
      <c r="F17" s="25">
        <f t="shared" ref="F17:F43" si="0">SUM(G17)</f>
        <v>5883770.7300000004</v>
      </c>
      <c r="G17" s="81">
        <v>5883770.7300000004</v>
      </c>
      <c r="H17" s="98">
        <v>4651196</v>
      </c>
      <c r="I17" s="68"/>
      <c r="J17" s="68"/>
      <c r="K17" s="68"/>
      <c r="L17" s="15"/>
    </row>
    <row r="18" spans="2:13" x14ac:dyDescent="0.25">
      <c r="B18" s="148"/>
      <c r="C18" s="186"/>
      <c r="D18" s="25" t="s">
        <v>13</v>
      </c>
      <c r="E18" s="25" t="s">
        <v>42</v>
      </c>
      <c r="F18" s="25">
        <f t="shared" si="0"/>
        <v>582916</v>
      </c>
      <c r="G18" s="81">
        <v>582916</v>
      </c>
      <c r="H18" s="98">
        <v>478554.07</v>
      </c>
      <c r="I18" s="142"/>
      <c r="J18" s="142"/>
      <c r="K18" s="142"/>
      <c r="L18" s="80"/>
      <c r="M18" s="80"/>
    </row>
    <row r="19" spans="2:13" x14ac:dyDescent="0.25">
      <c r="B19" s="148"/>
      <c r="C19" s="186"/>
      <c r="D19" s="25" t="s">
        <v>14</v>
      </c>
      <c r="E19" s="53" t="s">
        <v>123</v>
      </c>
      <c r="F19" s="53">
        <f>SUM(G19)</f>
        <v>0</v>
      </c>
      <c r="G19" s="53">
        <v>0</v>
      </c>
      <c r="H19" s="99"/>
      <c r="I19" s="14"/>
      <c r="J19" s="15"/>
      <c r="L19" s="79"/>
    </row>
    <row r="20" spans="2:13" x14ac:dyDescent="0.25">
      <c r="B20" s="149"/>
      <c r="C20" s="187"/>
      <c r="D20" s="25" t="s">
        <v>15</v>
      </c>
      <c r="E20" s="25" t="s">
        <v>43</v>
      </c>
      <c r="F20" s="25">
        <f t="shared" si="0"/>
        <v>269500</v>
      </c>
      <c r="G20" s="25">
        <v>269500</v>
      </c>
      <c r="H20" s="98"/>
      <c r="I20" s="66"/>
    </row>
    <row r="21" spans="2:13" ht="22.5" customHeight="1" x14ac:dyDescent="0.25">
      <c r="B21" s="147" t="s">
        <v>83</v>
      </c>
      <c r="C21" s="144" t="s">
        <v>84</v>
      </c>
      <c r="D21" s="25" t="s">
        <v>16</v>
      </c>
      <c r="E21" s="25" t="s">
        <v>41</v>
      </c>
      <c r="F21" s="25">
        <f t="shared" si="0"/>
        <v>62300</v>
      </c>
      <c r="G21" s="25">
        <v>62300</v>
      </c>
      <c r="H21" s="98"/>
      <c r="I21" s="57"/>
    </row>
    <row r="22" spans="2:13" ht="24.75" customHeight="1" x14ac:dyDescent="0.25">
      <c r="B22" s="148"/>
      <c r="C22" s="145"/>
      <c r="D22" s="25" t="s">
        <v>25</v>
      </c>
      <c r="E22" s="25" t="s">
        <v>85</v>
      </c>
      <c r="F22" s="25">
        <f t="shared" si="0"/>
        <v>340411</v>
      </c>
      <c r="G22" s="25">
        <v>340411</v>
      </c>
      <c r="H22" s="98">
        <v>340411</v>
      </c>
      <c r="I22" s="15"/>
      <c r="J22" s="15"/>
    </row>
    <row r="23" spans="2:13" ht="24.75" customHeight="1" x14ac:dyDescent="0.25">
      <c r="B23" s="148"/>
      <c r="C23" s="145"/>
      <c r="D23" s="25" t="s">
        <v>159</v>
      </c>
      <c r="E23" s="84" t="s">
        <v>292</v>
      </c>
      <c r="F23" s="72"/>
      <c r="G23" s="72">
        <v>34543.589999999997</v>
      </c>
      <c r="H23" s="100"/>
      <c r="I23" s="69"/>
      <c r="J23" s="15"/>
    </row>
    <row r="24" spans="2:13" ht="24.75" customHeight="1" x14ac:dyDescent="0.25">
      <c r="B24" s="148"/>
      <c r="C24" s="145"/>
      <c r="D24" s="25" t="s">
        <v>289</v>
      </c>
      <c r="E24" s="25" t="s">
        <v>145</v>
      </c>
      <c r="F24" s="25"/>
      <c r="G24" s="25">
        <v>7715</v>
      </c>
      <c r="H24" s="98">
        <v>7603</v>
      </c>
      <c r="I24" s="68"/>
      <c r="J24" s="15"/>
    </row>
    <row r="25" spans="2:13" ht="24.75" customHeight="1" x14ac:dyDescent="0.25">
      <c r="B25" s="148"/>
      <c r="C25" s="145"/>
      <c r="D25" s="25" t="s">
        <v>358</v>
      </c>
      <c r="E25" s="90" t="s">
        <v>359</v>
      </c>
      <c r="F25" s="90"/>
      <c r="G25" s="90">
        <v>128.47999999999999</v>
      </c>
      <c r="H25" s="101"/>
      <c r="I25" s="68"/>
      <c r="J25" s="15"/>
    </row>
    <row r="26" spans="2:13" ht="18.75" customHeight="1" x14ac:dyDescent="0.25">
      <c r="B26" s="148"/>
      <c r="C26" s="145"/>
      <c r="D26" s="25" t="s">
        <v>127</v>
      </c>
      <c r="E26" s="25" t="s">
        <v>42</v>
      </c>
      <c r="F26" s="25">
        <f t="shared" si="0"/>
        <v>479499</v>
      </c>
      <c r="G26" s="25">
        <v>479499</v>
      </c>
      <c r="H26" s="98">
        <v>7168</v>
      </c>
      <c r="I26" s="143"/>
      <c r="J26" s="143"/>
      <c r="K26" s="143"/>
    </row>
    <row r="27" spans="2:13" ht="26.25" customHeight="1" x14ac:dyDescent="0.25">
      <c r="B27" s="147" t="s">
        <v>17</v>
      </c>
      <c r="C27" s="144" t="s">
        <v>18</v>
      </c>
      <c r="D27" s="25" t="s">
        <v>187</v>
      </c>
      <c r="E27" s="25" t="s">
        <v>41</v>
      </c>
      <c r="F27" s="25">
        <f t="shared" si="0"/>
        <v>817405</v>
      </c>
      <c r="G27" s="25">
        <v>817405</v>
      </c>
      <c r="H27" s="98"/>
      <c r="I27" s="15"/>
    </row>
    <row r="28" spans="2:13" ht="26.25" customHeight="1" x14ac:dyDescent="0.25">
      <c r="B28" s="149"/>
      <c r="C28" s="146"/>
      <c r="D28" s="25" t="s">
        <v>134</v>
      </c>
      <c r="E28" s="25" t="s">
        <v>42</v>
      </c>
      <c r="F28" s="25">
        <f t="shared" si="0"/>
        <v>0</v>
      </c>
      <c r="G28" s="25">
        <v>0</v>
      </c>
      <c r="H28" s="98"/>
      <c r="I28" s="14"/>
    </row>
    <row r="29" spans="2:13" ht="15" customHeight="1" x14ac:dyDescent="0.25">
      <c r="B29" s="188" t="s">
        <v>19</v>
      </c>
      <c r="C29" s="144" t="s">
        <v>20</v>
      </c>
      <c r="D29" s="25" t="s">
        <v>135</v>
      </c>
      <c r="E29" s="28" t="s">
        <v>122</v>
      </c>
      <c r="F29" s="28">
        <f t="shared" si="0"/>
        <v>0</v>
      </c>
      <c r="G29" s="28">
        <v>0</v>
      </c>
      <c r="H29" s="103"/>
      <c r="I29" s="21"/>
      <c r="J29" s="21"/>
    </row>
    <row r="30" spans="2:13" ht="15" customHeight="1" x14ac:dyDescent="0.25">
      <c r="B30" s="189"/>
      <c r="C30" s="145"/>
      <c r="D30" s="25" t="s">
        <v>137</v>
      </c>
      <c r="E30" s="25" t="s">
        <v>185</v>
      </c>
      <c r="F30" s="25">
        <f>SUM(G30)</f>
        <v>2900000</v>
      </c>
      <c r="G30" s="25">
        <v>2900000</v>
      </c>
      <c r="H30" s="98"/>
      <c r="I30" s="73"/>
      <c r="J30" s="21"/>
    </row>
    <row r="31" spans="2:13" ht="15" customHeight="1" x14ac:dyDescent="0.25">
      <c r="B31" s="189"/>
      <c r="C31" s="145"/>
      <c r="D31" s="25" t="s">
        <v>138</v>
      </c>
      <c r="E31" s="25" t="s">
        <v>41</v>
      </c>
      <c r="F31" s="25">
        <f t="shared" si="0"/>
        <v>2430000</v>
      </c>
      <c r="G31" s="25">
        <v>2430000</v>
      </c>
      <c r="H31" s="104"/>
      <c r="I31" s="78"/>
      <c r="J31" s="68"/>
    </row>
    <row r="32" spans="2:13" x14ac:dyDescent="0.25">
      <c r="B32" s="189"/>
      <c r="C32" s="145"/>
      <c r="D32" s="25" t="s">
        <v>146</v>
      </c>
      <c r="E32" s="25" t="s">
        <v>41</v>
      </c>
      <c r="F32" s="25">
        <f t="shared" si="0"/>
        <v>50000</v>
      </c>
      <c r="G32" s="25">
        <v>50000</v>
      </c>
      <c r="H32" s="98"/>
      <c r="I32" s="68"/>
      <c r="J32" s="22"/>
    </row>
    <row r="33" spans="2:12" ht="23.25" customHeight="1" x14ac:dyDescent="0.25">
      <c r="B33" s="147" t="s">
        <v>21</v>
      </c>
      <c r="C33" s="193" t="s">
        <v>22</v>
      </c>
      <c r="D33" s="25" t="s">
        <v>161</v>
      </c>
      <c r="E33" s="25" t="s">
        <v>41</v>
      </c>
      <c r="F33" s="25">
        <f t="shared" si="0"/>
        <v>687955.15</v>
      </c>
      <c r="G33" s="25">
        <v>687955.15</v>
      </c>
      <c r="H33" s="98">
        <v>10700</v>
      </c>
      <c r="I33" s="92"/>
      <c r="J33" s="17"/>
    </row>
    <row r="34" spans="2:12" ht="23.25" customHeight="1" x14ac:dyDescent="0.25">
      <c r="B34" s="148"/>
      <c r="C34" s="194"/>
      <c r="D34" s="25" t="s">
        <v>147</v>
      </c>
      <c r="E34" s="25" t="s">
        <v>42</v>
      </c>
      <c r="F34" s="25">
        <f t="shared" ref="F34" si="1">SUM(G34)</f>
        <v>0</v>
      </c>
      <c r="G34" s="25">
        <v>0</v>
      </c>
      <c r="H34" s="98"/>
      <c r="I34" s="86"/>
      <c r="J34" s="12"/>
    </row>
    <row r="35" spans="2:12" ht="19.5" customHeight="1" x14ac:dyDescent="0.25">
      <c r="B35" s="147" t="s">
        <v>23</v>
      </c>
      <c r="C35" s="144" t="s">
        <v>24</v>
      </c>
      <c r="D35" s="25" t="s">
        <v>294</v>
      </c>
      <c r="E35" s="25" t="s">
        <v>41</v>
      </c>
      <c r="F35" s="25">
        <f t="shared" si="0"/>
        <v>3648569.12</v>
      </c>
      <c r="G35" s="25">
        <v>3648569.12</v>
      </c>
      <c r="H35" s="98">
        <v>1656698</v>
      </c>
      <c r="I35" s="86"/>
      <c r="J35" s="77"/>
      <c r="K35" s="69"/>
    </row>
    <row r="36" spans="2:12" ht="19.5" customHeight="1" x14ac:dyDescent="0.25">
      <c r="B36" s="148"/>
      <c r="C36" s="145"/>
      <c r="D36" s="25" t="s">
        <v>295</v>
      </c>
      <c r="E36" s="28" t="s">
        <v>122</v>
      </c>
      <c r="F36" s="28">
        <f t="shared" si="0"/>
        <v>73550</v>
      </c>
      <c r="G36" s="28">
        <v>73550</v>
      </c>
      <c r="H36" s="103"/>
      <c r="I36" s="87"/>
      <c r="J36" s="12"/>
    </row>
    <row r="37" spans="2:12" ht="18.75" customHeight="1" x14ac:dyDescent="0.25">
      <c r="B37" s="148"/>
      <c r="C37" s="145"/>
      <c r="D37" s="25" t="s">
        <v>188</v>
      </c>
      <c r="E37" s="25" t="s">
        <v>41</v>
      </c>
      <c r="F37" s="25">
        <f t="shared" si="0"/>
        <v>2000000</v>
      </c>
      <c r="G37" s="25">
        <v>2000000</v>
      </c>
      <c r="H37" s="98"/>
      <c r="I37" s="68"/>
      <c r="J37" s="12"/>
    </row>
    <row r="38" spans="2:12" ht="18.75" customHeight="1" x14ac:dyDescent="0.25">
      <c r="B38" s="148"/>
      <c r="C38" s="145"/>
      <c r="D38" s="25" t="s">
        <v>361</v>
      </c>
      <c r="E38" s="28" t="s">
        <v>122</v>
      </c>
      <c r="F38" s="28">
        <f t="shared" ref="F38" si="2">SUM(G38)</f>
        <v>12300</v>
      </c>
      <c r="G38" s="28">
        <v>12300</v>
      </c>
      <c r="H38" s="103"/>
      <c r="I38" s="68"/>
      <c r="J38" s="12"/>
    </row>
    <row r="39" spans="2:12" ht="14.25" customHeight="1" x14ac:dyDescent="0.25">
      <c r="B39" s="148"/>
      <c r="C39" s="145"/>
      <c r="D39" s="25" t="s">
        <v>290</v>
      </c>
      <c r="E39" s="25" t="s">
        <v>43</v>
      </c>
      <c r="F39" s="25">
        <f>SUM(G39)</f>
        <v>14000</v>
      </c>
      <c r="G39" s="25">
        <v>14000</v>
      </c>
      <c r="H39" s="98"/>
      <c r="I39" s="15"/>
    </row>
    <row r="40" spans="2:12" ht="14.25" customHeight="1" x14ac:dyDescent="0.25">
      <c r="B40" s="148"/>
      <c r="C40" s="145"/>
      <c r="D40" s="25" t="s">
        <v>291</v>
      </c>
      <c r="E40" s="53" t="s">
        <v>123</v>
      </c>
      <c r="F40" s="53">
        <f>SUM(G40)</f>
        <v>739.59</v>
      </c>
      <c r="G40" s="53">
        <v>739.59</v>
      </c>
      <c r="H40" s="99"/>
      <c r="I40" s="15"/>
    </row>
    <row r="41" spans="2:12" x14ac:dyDescent="0.25">
      <c r="B41" s="148"/>
      <c r="C41" s="145"/>
      <c r="D41" s="25" t="s">
        <v>309</v>
      </c>
      <c r="E41" s="25" t="s">
        <v>42</v>
      </c>
      <c r="F41" s="25">
        <f t="shared" si="0"/>
        <v>424100</v>
      </c>
      <c r="G41" s="25">
        <v>424100</v>
      </c>
      <c r="H41" s="98"/>
      <c r="I41" s="142"/>
      <c r="J41" s="142"/>
    </row>
    <row r="42" spans="2:12" x14ac:dyDescent="0.25">
      <c r="B42" s="148"/>
      <c r="C42" s="145"/>
      <c r="D42" s="25" t="s">
        <v>312</v>
      </c>
      <c r="E42" s="48" t="s">
        <v>124</v>
      </c>
      <c r="F42" s="48">
        <f t="shared" si="0"/>
        <v>141132</v>
      </c>
      <c r="G42" s="48">
        <v>141132</v>
      </c>
      <c r="H42" s="105"/>
      <c r="I42" s="57"/>
    </row>
    <row r="43" spans="2:12" x14ac:dyDescent="0.25">
      <c r="B43" s="149"/>
      <c r="C43" s="146"/>
      <c r="D43" s="25" t="s">
        <v>360</v>
      </c>
      <c r="E43" s="25" t="s">
        <v>44</v>
      </c>
      <c r="F43" s="25">
        <f t="shared" si="0"/>
        <v>240000</v>
      </c>
      <c r="G43" s="25">
        <v>240000</v>
      </c>
      <c r="H43" s="98"/>
      <c r="I43" s="15"/>
    </row>
    <row r="44" spans="2:12" ht="30" customHeight="1" x14ac:dyDescent="0.25">
      <c r="B44" s="155" t="s">
        <v>27</v>
      </c>
      <c r="C44" s="156"/>
      <c r="D44" s="24" t="s">
        <v>28</v>
      </c>
      <c r="E44" s="24"/>
      <c r="F44" s="24">
        <f>SUM(F47:F47)</f>
        <v>433906</v>
      </c>
      <c r="G44" s="24">
        <f>SUM(G46+G47)</f>
        <v>433906</v>
      </c>
      <c r="H44" s="95">
        <f>SUM(H47)</f>
        <v>0</v>
      </c>
    </row>
    <row r="45" spans="2:12" x14ac:dyDescent="0.25">
      <c r="B45" s="96"/>
      <c r="C45" s="150" t="s">
        <v>11</v>
      </c>
      <c r="D45" s="151"/>
      <c r="E45" s="151"/>
      <c r="F45" s="151"/>
      <c r="G45" s="151"/>
      <c r="H45" s="152"/>
      <c r="J45" s="57"/>
      <c r="K45" s="15"/>
    </row>
    <row r="46" spans="2:12" x14ac:dyDescent="0.25">
      <c r="B46" s="188" t="s">
        <v>7</v>
      </c>
      <c r="C46" s="190" t="s">
        <v>8</v>
      </c>
      <c r="D46" s="60" t="s">
        <v>29</v>
      </c>
      <c r="E46" s="25" t="s">
        <v>42</v>
      </c>
      <c r="F46" s="61"/>
      <c r="G46" s="64">
        <v>0</v>
      </c>
      <c r="H46" s="106"/>
      <c r="I46" s="73"/>
      <c r="J46" s="57"/>
      <c r="K46" s="15"/>
    </row>
    <row r="47" spans="2:12" ht="18" customHeight="1" x14ac:dyDescent="0.25">
      <c r="B47" s="192"/>
      <c r="C47" s="191"/>
      <c r="D47" s="25" t="s">
        <v>190</v>
      </c>
      <c r="E47" s="25" t="s">
        <v>41</v>
      </c>
      <c r="F47" s="25">
        <f>SUM(G47)</f>
        <v>433906</v>
      </c>
      <c r="G47" s="25">
        <v>433906</v>
      </c>
      <c r="H47" s="98"/>
      <c r="I47" s="78"/>
      <c r="J47" s="73"/>
      <c r="K47" s="57"/>
      <c r="L47" s="1"/>
    </row>
    <row r="48" spans="2:12" ht="29.25" customHeight="1" x14ac:dyDescent="0.25">
      <c r="B48" s="155" t="s">
        <v>30</v>
      </c>
      <c r="C48" s="156"/>
      <c r="D48" s="24" t="s">
        <v>31</v>
      </c>
      <c r="E48" s="30"/>
      <c r="F48" s="24">
        <f>SUM(F50:F53)</f>
        <v>9220301</v>
      </c>
      <c r="G48" s="24">
        <f>SUM(G50:G54)</f>
        <v>9220301</v>
      </c>
      <c r="H48" s="95">
        <f>SUM(H50:H54)</f>
        <v>577926</v>
      </c>
      <c r="I48" s="16"/>
      <c r="J48" s="15"/>
      <c r="K48" s="15"/>
    </row>
    <row r="49" spans="2:14" x14ac:dyDescent="0.25">
      <c r="B49" s="96"/>
      <c r="C49" s="150" t="s">
        <v>11</v>
      </c>
      <c r="D49" s="151"/>
      <c r="E49" s="151"/>
      <c r="F49" s="151"/>
      <c r="G49" s="151"/>
      <c r="H49" s="152"/>
      <c r="J49" s="15"/>
      <c r="K49" s="15"/>
    </row>
    <row r="50" spans="2:14" ht="30.75" customHeight="1" x14ac:dyDescent="0.25">
      <c r="B50" s="147" t="s">
        <v>7</v>
      </c>
      <c r="C50" s="185" t="s">
        <v>8</v>
      </c>
      <c r="D50" s="25" t="s">
        <v>32</v>
      </c>
      <c r="E50" s="25" t="s">
        <v>41</v>
      </c>
      <c r="F50" s="25">
        <f>SUM(G50)</f>
        <v>561860</v>
      </c>
      <c r="G50" s="25">
        <v>561860</v>
      </c>
      <c r="H50" s="98">
        <v>479120</v>
      </c>
      <c r="I50" s="15"/>
      <c r="J50" s="57"/>
      <c r="K50" s="15"/>
    </row>
    <row r="51" spans="2:14" x14ac:dyDescent="0.25">
      <c r="B51" s="148"/>
      <c r="C51" s="186"/>
      <c r="D51" s="25" t="s">
        <v>33</v>
      </c>
      <c r="E51" s="25" t="s">
        <v>42</v>
      </c>
      <c r="F51" s="25">
        <f>SUM(G51)</f>
        <v>77511</v>
      </c>
      <c r="G51" s="25">
        <v>77511</v>
      </c>
      <c r="H51" s="98">
        <v>28782</v>
      </c>
      <c r="I51" s="142"/>
      <c r="J51" s="142"/>
      <c r="K51" s="15"/>
    </row>
    <row r="52" spans="2:14" ht="15" customHeight="1" x14ac:dyDescent="0.25">
      <c r="B52" s="169" t="s">
        <v>17</v>
      </c>
      <c r="C52" s="144" t="s">
        <v>18</v>
      </c>
      <c r="D52" s="25" t="s">
        <v>34</v>
      </c>
      <c r="E52" s="25" t="s">
        <v>41</v>
      </c>
      <c r="F52" s="25">
        <f>SUM(G52)</f>
        <v>6438140</v>
      </c>
      <c r="G52" s="25">
        <v>6438140</v>
      </c>
      <c r="H52" s="98"/>
      <c r="I52" s="93"/>
      <c r="J52" s="19"/>
    </row>
    <row r="53" spans="2:14" ht="16.5" customHeight="1" x14ac:dyDescent="0.25">
      <c r="B53" s="169"/>
      <c r="C53" s="145"/>
      <c r="D53" s="25" t="s">
        <v>158</v>
      </c>
      <c r="E53" s="25" t="s">
        <v>42</v>
      </c>
      <c r="F53" s="25">
        <f>SUM(G53)</f>
        <v>2142790</v>
      </c>
      <c r="G53" s="25">
        <v>2142790</v>
      </c>
      <c r="H53" s="98">
        <v>70024</v>
      </c>
      <c r="I53" s="71"/>
      <c r="J53" s="66"/>
      <c r="K53" s="66"/>
      <c r="L53" s="66"/>
      <c r="M53" s="196"/>
      <c r="N53" s="196"/>
    </row>
    <row r="54" spans="2:14" ht="16.5" customHeight="1" x14ac:dyDescent="0.25">
      <c r="B54" s="169"/>
      <c r="C54" s="146"/>
      <c r="D54" s="25" t="s">
        <v>302</v>
      </c>
      <c r="E54" s="25" t="s">
        <v>145</v>
      </c>
      <c r="F54" s="25">
        <f>SUM(G54)</f>
        <v>0</v>
      </c>
      <c r="G54" s="25">
        <v>0</v>
      </c>
      <c r="H54" s="98"/>
      <c r="I54" s="80"/>
      <c r="J54" s="66"/>
      <c r="K54" s="66"/>
      <c r="L54" s="66"/>
      <c r="M54" s="7"/>
      <c r="N54" s="7"/>
    </row>
    <row r="55" spans="2:14" ht="48.75" customHeight="1" x14ac:dyDescent="0.25">
      <c r="B55" s="155" t="s">
        <v>162</v>
      </c>
      <c r="C55" s="156"/>
      <c r="D55" s="24" t="s">
        <v>35</v>
      </c>
      <c r="E55" s="30"/>
      <c r="F55" s="24">
        <f>SUM(F57:F58)</f>
        <v>498463.7</v>
      </c>
      <c r="G55" s="24">
        <f>SUM(G57:G58)</f>
        <v>1912463.7</v>
      </c>
      <c r="H55" s="95">
        <f>SUM(H57:H58)</f>
        <v>0</v>
      </c>
    </row>
    <row r="56" spans="2:14" ht="14.25" customHeight="1" x14ac:dyDescent="0.25">
      <c r="B56" s="109"/>
      <c r="C56" s="197" t="s">
        <v>11</v>
      </c>
      <c r="D56" s="198"/>
      <c r="E56" s="198"/>
      <c r="F56" s="198"/>
      <c r="G56" s="198"/>
      <c r="H56" s="199"/>
    </row>
    <row r="57" spans="2:14" ht="19.5" customHeight="1" x14ac:dyDescent="0.25">
      <c r="B57" s="189" t="s">
        <v>19</v>
      </c>
      <c r="C57" s="194" t="str">
        <f t="shared" ref="C57" si="3">$C$29</f>
        <v>Rajono savivaldybės infrastruktūros objektų modernizavimo ir plėtros programa</v>
      </c>
      <c r="D57" s="25" t="s">
        <v>36</v>
      </c>
      <c r="E57" s="25" t="s">
        <v>41</v>
      </c>
      <c r="F57" s="25"/>
      <c r="G57" s="25">
        <v>1414000</v>
      </c>
      <c r="H57" s="98"/>
      <c r="I57" s="57"/>
      <c r="J57" s="14"/>
    </row>
    <row r="58" spans="2:14" ht="27.75" customHeight="1" x14ac:dyDescent="0.25">
      <c r="B58" s="192"/>
      <c r="C58" s="204"/>
      <c r="D58" s="25" t="s">
        <v>37</v>
      </c>
      <c r="E58" s="28" t="s">
        <v>122</v>
      </c>
      <c r="F58" s="28">
        <f>SUM(G58)</f>
        <v>498463.7</v>
      </c>
      <c r="G58" s="59">
        <v>498463.7</v>
      </c>
      <c r="H58" s="103"/>
      <c r="I58" s="195"/>
      <c r="J58" s="195"/>
      <c r="K58" s="15"/>
      <c r="L58" s="15"/>
    </row>
    <row r="59" spans="2:14" x14ac:dyDescent="0.25">
      <c r="B59" s="158" t="s">
        <v>80</v>
      </c>
      <c r="C59" s="159"/>
      <c r="D59" s="24" t="s">
        <v>38</v>
      </c>
      <c r="E59" s="24"/>
      <c r="F59" s="24">
        <f>SUM(F61:F63)</f>
        <v>1804450</v>
      </c>
      <c r="G59" s="24">
        <f>SUM(G61:G63)</f>
        <v>1804450</v>
      </c>
      <c r="H59" s="95">
        <f>SUM(H61:H63)</f>
        <v>1211000</v>
      </c>
    </row>
    <row r="60" spans="2:14" x14ac:dyDescent="0.25">
      <c r="B60" s="96"/>
      <c r="C60" s="150" t="s">
        <v>11</v>
      </c>
      <c r="D60" s="151"/>
      <c r="E60" s="151"/>
      <c r="F60" s="151"/>
      <c r="G60" s="151"/>
      <c r="H60" s="152"/>
    </row>
    <row r="61" spans="2:14" ht="15" customHeight="1" x14ac:dyDescent="0.25">
      <c r="B61" s="147" t="s">
        <v>21</v>
      </c>
      <c r="C61" s="144" t="s">
        <v>22</v>
      </c>
      <c r="D61" s="25" t="s">
        <v>39</v>
      </c>
      <c r="E61" s="25" t="s">
        <v>41</v>
      </c>
      <c r="F61" s="25">
        <f>SUM(G61)</f>
        <v>1735000</v>
      </c>
      <c r="G61" s="25">
        <v>1735000</v>
      </c>
      <c r="H61" s="98">
        <v>1211000</v>
      </c>
      <c r="I61" s="18"/>
      <c r="J61" s="8"/>
    </row>
    <row r="62" spans="2:14" ht="22.5" customHeight="1" x14ac:dyDescent="0.25">
      <c r="B62" s="149"/>
      <c r="C62" s="146"/>
      <c r="D62" s="25" t="s">
        <v>40</v>
      </c>
      <c r="E62" s="25" t="s">
        <v>43</v>
      </c>
      <c r="F62" s="25">
        <f>SUM(G62)</f>
        <v>60000</v>
      </c>
      <c r="G62" s="25">
        <v>60000</v>
      </c>
      <c r="H62" s="98"/>
    </row>
    <row r="63" spans="2:14" ht="28.5" customHeight="1" x14ac:dyDescent="0.25">
      <c r="B63" s="110" t="s">
        <v>83</v>
      </c>
      <c r="C63" s="33" t="s">
        <v>84</v>
      </c>
      <c r="D63" s="25" t="s">
        <v>189</v>
      </c>
      <c r="E63" s="49" t="s">
        <v>42</v>
      </c>
      <c r="F63" s="25">
        <f>SUM(G63)</f>
        <v>9450</v>
      </c>
      <c r="G63" s="25">
        <v>9450</v>
      </c>
      <c r="H63" s="98"/>
      <c r="I63" s="69"/>
    </row>
    <row r="64" spans="2:14" ht="30.75" customHeight="1" x14ac:dyDescent="0.25">
      <c r="B64" s="155" t="s">
        <v>163</v>
      </c>
      <c r="C64" s="156"/>
      <c r="D64" s="24" t="s">
        <v>45</v>
      </c>
      <c r="E64" s="24"/>
      <c r="F64" s="24">
        <f>SUM(F66:F68)</f>
        <v>901347.59</v>
      </c>
      <c r="G64" s="24">
        <f>SUM(G66:G69)</f>
        <v>901347.59</v>
      </c>
      <c r="H64" s="95">
        <f>SUM(H66:H68)</f>
        <v>645000</v>
      </c>
    </row>
    <row r="65" spans="2:10" x14ac:dyDescent="0.25">
      <c r="B65" s="96"/>
      <c r="C65" s="150" t="s">
        <v>11</v>
      </c>
      <c r="D65" s="151"/>
      <c r="E65" s="151"/>
      <c r="F65" s="151"/>
      <c r="G65" s="151"/>
      <c r="H65" s="152"/>
    </row>
    <row r="66" spans="2:10" x14ac:dyDescent="0.25">
      <c r="B66" s="147" t="s">
        <v>21</v>
      </c>
      <c r="C66" s="144" t="s">
        <v>22</v>
      </c>
      <c r="D66" s="25" t="s">
        <v>46</v>
      </c>
      <c r="E66" s="25" t="s">
        <v>41</v>
      </c>
      <c r="F66" s="25">
        <f>SUM(G66)</f>
        <v>680000</v>
      </c>
      <c r="G66" s="25">
        <v>680000</v>
      </c>
      <c r="H66" s="98">
        <v>590000</v>
      </c>
    </row>
    <row r="67" spans="2:10" x14ac:dyDescent="0.25">
      <c r="B67" s="148"/>
      <c r="C67" s="145"/>
      <c r="D67" s="25" t="s">
        <v>47</v>
      </c>
      <c r="E67" s="53" t="s">
        <v>123</v>
      </c>
      <c r="F67" s="53">
        <f>SUM(G67)</f>
        <v>71347.59</v>
      </c>
      <c r="G67" s="53">
        <v>71347.59</v>
      </c>
      <c r="H67" s="99"/>
    </row>
    <row r="68" spans="2:10" ht="23.25" customHeight="1" x14ac:dyDescent="0.25">
      <c r="B68" s="149"/>
      <c r="C68" s="146"/>
      <c r="D68" s="25" t="s">
        <v>48</v>
      </c>
      <c r="E68" s="25" t="s">
        <v>43</v>
      </c>
      <c r="F68" s="25">
        <f>SUM(G68)</f>
        <v>150000</v>
      </c>
      <c r="G68" s="25">
        <v>150000</v>
      </c>
      <c r="H68" s="98">
        <v>55000</v>
      </c>
      <c r="I68" s="58"/>
    </row>
    <row r="69" spans="2:10" ht="27.75" customHeight="1" x14ac:dyDescent="0.25">
      <c r="B69" s="108" t="s">
        <v>17</v>
      </c>
      <c r="C69" s="31" t="s">
        <v>18</v>
      </c>
      <c r="D69" s="25" t="s">
        <v>192</v>
      </c>
      <c r="E69" s="25" t="s">
        <v>42</v>
      </c>
      <c r="F69" s="25"/>
      <c r="G69" s="25">
        <v>0</v>
      </c>
      <c r="H69" s="98">
        <v>0</v>
      </c>
      <c r="I69" s="15"/>
    </row>
    <row r="70" spans="2:10" ht="33" customHeight="1" x14ac:dyDescent="0.25">
      <c r="B70" s="155" t="s">
        <v>81</v>
      </c>
      <c r="C70" s="156"/>
      <c r="D70" s="24" t="s">
        <v>49</v>
      </c>
      <c r="E70" s="24"/>
      <c r="F70" s="24">
        <f>SUM(F72:F75)</f>
        <v>1446268</v>
      </c>
      <c r="G70" s="24">
        <f>SUM(G72:G75)</f>
        <v>1446268</v>
      </c>
      <c r="H70" s="95">
        <f>SUM(H72:H75)</f>
        <v>1225200</v>
      </c>
    </row>
    <row r="71" spans="2:10" ht="17.25" customHeight="1" x14ac:dyDescent="0.25">
      <c r="B71" s="111"/>
      <c r="C71" s="172" t="s">
        <v>11</v>
      </c>
      <c r="D71" s="173"/>
      <c r="E71" s="173"/>
      <c r="F71" s="173"/>
      <c r="G71" s="173"/>
      <c r="H71" s="174"/>
    </row>
    <row r="72" spans="2:10" ht="15" customHeight="1" x14ac:dyDescent="0.25">
      <c r="B72" s="147" t="s">
        <v>21</v>
      </c>
      <c r="C72" s="144" t="s">
        <v>22</v>
      </c>
      <c r="D72" s="25" t="s">
        <v>50</v>
      </c>
      <c r="E72" s="25" t="s">
        <v>41</v>
      </c>
      <c r="F72" s="25">
        <f>SUM(G72)</f>
        <v>1370000</v>
      </c>
      <c r="G72" s="25">
        <v>1370000</v>
      </c>
      <c r="H72" s="98">
        <v>1225200</v>
      </c>
      <c r="I72" s="18"/>
      <c r="J72" s="20"/>
    </row>
    <row r="73" spans="2:10" ht="15" customHeight="1" x14ac:dyDescent="0.25">
      <c r="B73" s="148"/>
      <c r="C73" s="145"/>
      <c r="D73" s="25" t="s">
        <v>51</v>
      </c>
      <c r="E73" s="25" t="s">
        <v>42</v>
      </c>
      <c r="F73" s="25">
        <f>SUM(G73)</f>
        <v>41468</v>
      </c>
      <c r="G73" s="25">
        <v>41468</v>
      </c>
      <c r="H73" s="98"/>
      <c r="I73" s="68"/>
    </row>
    <row r="74" spans="2:10" ht="15" customHeight="1" x14ac:dyDescent="0.25">
      <c r="B74" s="148"/>
      <c r="C74" s="145"/>
      <c r="D74" s="25" t="s">
        <v>52</v>
      </c>
      <c r="E74" s="28" t="s">
        <v>122</v>
      </c>
      <c r="F74" s="28">
        <f>SUM(G74)</f>
        <v>30800</v>
      </c>
      <c r="G74" s="28">
        <v>30800</v>
      </c>
      <c r="H74" s="103"/>
      <c r="I74" s="68"/>
    </row>
    <row r="75" spans="2:10" ht="24" customHeight="1" x14ac:dyDescent="0.25">
      <c r="B75" s="149"/>
      <c r="C75" s="146"/>
      <c r="D75" s="25" t="s">
        <v>366</v>
      </c>
      <c r="E75" s="25" t="s">
        <v>43</v>
      </c>
      <c r="F75" s="25">
        <f>SUM(G75)</f>
        <v>4000</v>
      </c>
      <c r="G75" s="25">
        <v>4000</v>
      </c>
      <c r="H75" s="98"/>
    </row>
    <row r="76" spans="2:10" ht="30.75" customHeight="1" x14ac:dyDescent="0.25">
      <c r="B76" s="155" t="s">
        <v>82</v>
      </c>
      <c r="C76" s="156"/>
      <c r="D76" s="24" t="s">
        <v>53</v>
      </c>
      <c r="E76" s="30"/>
      <c r="F76" s="24">
        <f>SUM(F78:F82)</f>
        <v>629400</v>
      </c>
      <c r="G76" s="24">
        <f>SUM(G78:G82)</f>
        <v>629400</v>
      </c>
      <c r="H76" s="95">
        <f>SUM(H78:H82)</f>
        <v>491853</v>
      </c>
    </row>
    <row r="77" spans="2:10" x14ac:dyDescent="0.25">
      <c r="B77" s="96"/>
      <c r="C77" s="150" t="s">
        <v>11</v>
      </c>
      <c r="D77" s="151"/>
      <c r="E77" s="151"/>
      <c r="F77" s="151"/>
      <c r="G77" s="151"/>
      <c r="H77" s="152"/>
    </row>
    <row r="78" spans="2:10" ht="15" customHeight="1" x14ac:dyDescent="0.25">
      <c r="B78" s="169" t="s">
        <v>23</v>
      </c>
      <c r="C78" s="144" t="s">
        <v>24</v>
      </c>
      <c r="D78" s="25" t="s">
        <v>54</v>
      </c>
      <c r="E78" s="25" t="s">
        <v>41</v>
      </c>
      <c r="F78" s="25">
        <f>SUM(G78)</f>
        <v>202000</v>
      </c>
      <c r="G78" s="25">
        <v>202000</v>
      </c>
      <c r="H78" s="98">
        <v>180497</v>
      </c>
      <c r="I78" s="14"/>
    </row>
    <row r="79" spans="2:10" ht="15" customHeight="1" x14ac:dyDescent="0.25">
      <c r="B79" s="169"/>
      <c r="C79" s="145"/>
      <c r="D79" s="25" t="s">
        <v>129</v>
      </c>
      <c r="E79" s="53" t="s">
        <v>123</v>
      </c>
      <c r="F79" s="53">
        <f>SUM(G79)</f>
        <v>9860</v>
      </c>
      <c r="G79" s="53">
        <v>9860</v>
      </c>
      <c r="H79" s="99">
        <v>7885</v>
      </c>
    </row>
    <row r="80" spans="2:10" x14ac:dyDescent="0.25">
      <c r="B80" s="169"/>
      <c r="C80" s="145"/>
      <c r="D80" s="25" t="s">
        <v>55</v>
      </c>
      <c r="E80" s="25" t="s">
        <v>43</v>
      </c>
      <c r="F80" s="25">
        <f>SUM(G80)</f>
        <v>16000</v>
      </c>
      <c r="G80" s="25">
        <v>16000</v>
      </c>
      <c r="H80" s="98">
        <v>7885</v>
      </c>
    </row>
    <row r="81" spans="2:10" x14ac:dyDescent="0.25">
      <c r="B81" s="169"/>
      <c r="C81" s="145"/>
      <c r="D81" s="25" t="s">
        <v>315</v>
      </c>
      <c r="E81" s="28" t="s">
        <v>122</v>
      </c>
      <c r="F81" s="28">
        <f>SUM(G81)</f>
        <v>8100</v>
      </c>
      <c r="G81" s="28">
        <v>8100</v>
      </c>
      <c r="H81" s="103"/>
      <c r="I81" s="14"/>
    </row>
    <row r="82" spans="2:10" x14ac:dyDescent="0.25">
      <c r="B82" s="169"/>
      <c r="C82" s="146"/>
      <c r="D82" s="25" t="s">
        <v>316</v>
      </c>
      <c r="E82" s="25" t="s">
        <v>42</v>
      </c>
      <c r="F82" s="25">
        <f>SUM(G82)</f>
        <v>393440</v>
      </c>
      <c r="G82" s="25">
        <v>393440</v>
      </c>
      <c r="H82" s="98">
        <v>295586</v>
      </c>
    </row>
    <row r="83" spans="2:10" ht="32.25" customHeight="1" x14ac:dyDescent="0.25">
      <c r="B83" s="155" t="s">
        <v>181</v>
      </c>
      <c r="C83" s="156"/>
      <c r="D83" s="24" t="s">
        <v>56</v>
      </c>
      <c r="E83" s="24"/>
      <c r="F83" s="24">
        <f>SUM(F85:F88)</f>
        <v>533966.59000000008</v>
      </c>
      <c r="G83" s="24">
        <f>SUM(G85:G88)</f>
        <v>533966.59000000008</v>
      </c>
      <c r="H83" s="95">
        <f>SUM(H85:H88)</f>
        <v>392246</v>
      </c>
    </row>
    <row r="84" spans="2:10" x14ac:dyDescent="0.25">
      <c r="B84" s="96"/>
      <c r="C84" s="150" t="s">
        <v>11</v>
      </c>
      <c r="D84" s="151"/>
      <c r="E84" s="151"/>
      <c r="F84" s="151"/>
      <c r="G84" s="151"/>
      <c r="H84" s="152"/>
    </row>
    <row r="85" spans="2:10" ht="22.5" customHeight="1" x14ac:dyDescent="0.25">
      <c r="B85" s="147" t="s">
        <v>21</v>
      </c>
      <c r="C85" s="144" t="s">
        <v>22</v>
      </c>
      <c r="D85" s="25" t="s">
        <v>57</v>
      </c>
      <c r="E85" s="25" t="s">
        <v>41</v>
      </c>
      <c r="F85" s="25">
        <f>SUM(G85)</f>
        <v>490000</v>
      </c>
      <c r="G85" s="25">
        <v>490000</v>
      </c>
      <c r="H85" s="98">
        <v>392246</v>
      </c>
      <c r="J85" s="8"/>
    </row>
    <row r="86" spans="2:10" ht="18" customHeight="1" x14ac:dyDescent="0.25">
      <c r="B86" s="148"/>
      <c r="C86" s="145"/>
      <c r="D86" s="25" t="s">
        <v>130</v>
      </c>
      <c r="E86" s="53" t="s">
        <v>123</v>
      </c>
      <c r="F86" s="53">
        <f>SUM(G86)</f>
        <v>1966.59</v>
      </c>
      <c r="G86" s="53">
        <v>1966.59</v>
      </c>
      <c r="H86" s="99"/>
      <c r="J86" s="8"/>
    </row>
    <row r="87" spans="2:10" ht="18" customHeight="1" x14ac:dyDescent="0.25">
      <c r="B87" s="148"/>
      <c r="C87" s="145"/>
      <c r="D87" s="25" t="s">
        <v>58</v>
      </c>
      <c r="E87" s="28" t="s">
        <v>122</v>
      </c>
      <c r="F87" s="28">
        <f>SUM(G87)</f>
        <v>30000</v>
      </c>
      <c r="G87" s="28">
        <v>30000</v>
      </c>
      <c r="H87" s="103"/>
      <c r="I87" s="14"/>
      <c r="J87" s="8"/>
    </row>
    <row r="88" spans="2:10" ht="18" customHeight="1" x14ac:dyDescent="0.25">
      <c r="B88" s="148"/>
      <c r="C88" s="145"/>
      <c r="D88" s="25" t="s">
        <v>367</v>
      </c>
      <c r="E88" s="25" t="s">
        <v>43</v>
      </c>
      <c r="F88" s="25">
        <f>SUM(G88)</f>
        <v>12000</v>
      </c>
      <c r="G88" s="25">
        <v>12000</v>
      </c>
      <c r="H88" s="98"/>
      <c r="I88" s="1"/>
    </row>
    <row r="89" spans="2:10" x14ac:dyDescent="0.25">
      <c r="B89" s="158" t="s">
        <v>139</v>
      </c>
      <c r="C89" s="159"/>
      <c r="D89" s="24" t="s">
        <v>59</v>
      </c>
      <c r="E89" s="24"/>
      <c r="F89" s="24">
        <f>SUM(F91:F94)</f>
        <v>806430</v>
      </c>
      <c r="G89" s="24">
        <f>SUM(G91:G94)</f>
        <v>848499.15</v>
      </c>
      <c r="H89" s="95">
        <f>SUM(H91:H94)</f>
        <v>486338</v>
      </c>
    </row>
    <row r="90" spans="2:10" ht="21" customHeight="1" x14ac:dyDescent="0.25">
      <c r="B90" s="96"/>
      <c r="C90" s="150" t="s">
        <v>11</v>
      </c>
      <c r="D90" s="151"/>
      <c r="E90" s="151"/>
      <c r="F90" s="151"/>
      <c r="G90" s="151"/>
      <c r="H90" s="152"/>
    </row>
    <row r="91" spans="2:10" ht="72" customHeight="1" x14ac:dyDescent="0.25">
      <c r="B91" s="147" t="s">
        <v>21</v>
      </c>
      <c r="C91" s="144" t="s">
        <v>22</v>
      </c>
      <c r="D91" s="25" t="s">
        <v>60</v>
      </c>
      <c r="E91" s="25" t="s">
        <v>41</v>
      </c>
      <c r="F91" s="25">
        <f>SUM(G91)</f>
        <v>200000</v>
      </c>
      <c r="G91" s="25">
        <v>200000</v>
      </c>
      <c r="H91" s="98">
        <v>175000</v>
      </c>
    </row>
    <row r="92" spans="2:10" ht="24" customHeight="1" x14ac:dyDescent="0.25">
      <c r="B92" s="148"/>
      <c r="C92" s="145"/>
      <c r="D92" s="25" t="s">
        <v>61</v>
      </c>
      <c r="E92" s="53" t="s">
        <v>123</v>
      </c>
      <c r="F92" s="25"/>
      <c r="G92" s="32">
        <v>42069.15</v>
      </c>
      <c r="H92" s="112"/>
    </row>
    <row r="93" spans="2:10" ht="22.5" customHeight="1" x14ac:dyDescent="0.25">
      <c r="B93" s="149"/>
      <c r="C93" s="146"/>
      <c r="D93" s="25" t="s">
        <v>62</v>
      </c>
      <c r="E93" s="25" t="s">
        <v>43</v>
      </c>
      <c r="F93" s="25">
        <f>SUM(G93)</f>
        <v>600000</v>
      </c>
      <c r="G93" s="25">
        <v>600000</v>
      </c>
      <c r="H93" s="98">
        <v>305000</v>
      </c>
    </row>
    <row r="94" spans="2:10" ht="27.75" customHeight="1" x14ac:dyDescent="0.25">
      <c r="B94" s="107" t="s">
        <v>83</v>
      </c>
      <c r="C94" s="76" t="s">
        <v>84</v>
      </c>
      <c r="D94" s="25" t="s">
        <v>317</v>
      </c>
      <c r="E94" s="49" t="s">
        <v>85</v>
      </c>
      <c r="F94" s="25">
        <f>SUM(G94)</f>
        <v>6430</v>
      </c>
      <c r="G94" s="25">
        <v>6430</v>
      </c>
      <c r="H94" s="98">
        <v>6338</v>
      </c>
    </row>
    <row r="95" spans="2:10" x14ac:dyDescent="0.25">
      <c r="B95" s="158" t="s">
        <v>136</v>
      </c>
      <c r="C95" s="159"/>
      <c r="D95" s="24" t="s">
        <v>63</v>
      </c>
      <c r="E95" s="24"/>
      <c r="F95" s="24">
        <f>SUM(F97:F101)</f>
        <v>2500811.4299999997</v>
      </c>
      <c r="G95" s="24">
        <f>SUM(G97:G101)</f>
        <v>2500811.4299999997</v>
      </c>
      <c r="H95" s="95">
        <f>SUM(H97:H101)</f>
        <v>1880000</v>
      </c>
    </row>
    <row r="96" spans="2:10" x14ac:dyDescent="0.25">
      <c r="B96" s="96"/>
      <c r="C96" s="150" t="s">
        <v>11</v>
      </c>
      <c r="D96" s="151"/>
      <c r="E96" s="151"/>
      <c r="F96" s="151"/>
      <c r="G96" s="151"/>
      <c r="H96" s="152"/>
    </row>
    <row r="97" spans="2:13" ht="21.75" customHeight="1" x14ac:dyDescent="0.25">
      <c r="B97" s="147" t="s">
        <v>17</v>
      </c>
      <c r="C97" s="144" t="s">
        <v>18</v>
      </c>
      <c r="D97" s="25" t="s">
        <v>64</v>
      </c>
      <c r="E97" s="25" t="s">
        <v>41</v>
      </c>
      <c r="F97" s="25">
        <f>SUM(G97)</f>
        <v>1280794</v>
      </c>
      <c r="G97" s="25">
        <v>1280794</v>
      </c>
      <c r="H97" s="98">
        <v>1210000</v>
      </c>
      <c r="I97" s="57"/>
      <c r="J97" s="8"/>
    </row>
    <row r="98" spans="2:13" ht="21" customHeight="1" x14ac:dyDescent="0.25">
      <c r="B98" s="148"/>
      <c r="C98" s="145"/>
      <c r="D98" s="25" t="s">
        <v>65</v>
      </c>
      <c r="E98" s="32" t="s">
        <v>123</v>
      </c>
      <c r="F98" s="32">
        <f>SUM(G98)</f>
        <v>90611.43</v>
      </c>
      <c r="G98" s="32">
        <v>90611.43</v>
      </c>
      <c r="H98" s="112"/>
      <c r="J98" s="8"/>
    </row>
    <row r="99" spans="2:13" ht="22.5" customHeight="1" x14ac:dyDescent="0.25">
      <c r="B99" s="148"/>
      <c r="C99" s="145"/>
      <c r="D99" s="25" t="s">
        <v>306</v>
      </c>
      <c r="E99" s="25" t="s">
        <v>43</v>
      </c>
      <c r="F99" s="25">
        <f>SUM(G99)</f>
        <v>729000</v>
      </c>
      <c r="G99" s="25">
        <v>729000</v>
      </c>
      <c r="H99" s="98">
        <v>399000</v>
      </c>
      <c r="I99" s="67"/>
    </row>
    <row r="100" spans="2:13" ht="22.5" customHeight="1" x14ac:dyDescent="0.25">
      <c r="B100" s="148"/>
      <c r="C100" s="145"/>
      <c r="D100" s="25" t="s">
        <v>121</v>
      </c>
      <c r="E100" s="28" t="s">
        <v>122</v>
      </c>
      <c r="F100" s="28">
        <f>SUM(G100)</f>
        <v>10300</v>
      </c>
      <c r="G100" s="28">
        <v>10300</v>
      </c>
      <c r="H100" s="103"/>
      <c r="I100" s="67"/>
    </row>
    <row r="101" spans="2:13" ht="18.75" customHeight="1" x14ac:dyDescent="0.25">
      <c r="B101" s="149"/>
      <c r="C101" s="146"/>
      <c r="D101" s="25" t="s">
        <v>365</v>
      </c>
      <c r="E101" s="25" t="s">
        <v>42</v>
      </c>
      <c r="F101" s="25">
        <f>SUM(G101)</f>
        <v>390106</v>
      </c>
      <c r="G101" s="25">
        <v>390106</v>
      </c>
      <c r="H101" s="98">
        <v>271000</v>
      </c>
      <c r="I101" s="68"/>
      <c r="J101" s="203"/>
      <c r="K101" s="203"/>
    </row>
    <row r="102" spans="2:13" ht="18" customHeight="1" x14ac:dyDescent="0.25">
      <c r="B102" s="158" t="s">
        <v>150</v>
      </c>
      <c r="C102" s="159"/>
      <c r="D102" s="24" t="s">
        <v>66</v>
      </c>
      <c r="E102" s="24"/>
      <c r="F102" s="24">
        <f>SUM(F104:F104)</f>
        <v>1380000</v>
      </c>
      <c r="G102" s="24">
        <f>SUM(G104:G106)</f>
        <v>1385800</v>
      </c>
      <c r="H102" s="95">
        <f>SUM(H104:H106)</f>
        <v>1260000</v>
      </c>
      <c r="J102" s="8"/>
    </row>
    <row r="103" spans="2:13" ht="13.5" customHeight="1" x14ac:dyDescent="0.25">
      <c r="B103" s="96"/>
      <c r="C103" s="150" t="s">
        <v>11</v>
      </c>
      <c r="D103" s="151"/>
      <c r="E103" s="151"/>
      <c r="F103" s="151"/>
      <c r="G103" s="151"/>
      <c r="H103" s="152"/>
    </row>
    <row r="104" spans="2:13" ht="25.5" customHeight="1" x14ac:dyDescent="0.25">
      <c r="B104" s="147" t="s">
        <v>17</v>
      </c>
      <c r="C104" s="200" t="s">
        <v>18</v>
      </c>
      <c r="D104" s="25" t="s">
        <v>68</v>
      </c>
      <c r="E104" s="25" t="s">
        <v>41</v>
      </c>
      <c r="F104" s="25">
        <f>SUM(G104)</f>
        <v>1380000</v>
      </c>
      <c r="G104" s="25">
        <v>1380000</v>
      </c>
      <c r="H104" s="98">
        <v>1260000</v>
      </c>
      <c r="I104" s="67"/>
      <c r="J104" s="14"/>
    </row>
    <row r="105" spans="2:13" ht="25.5" customHeight="1" x14ac:dyDescent="0.25">
      <c r="B105" s="148"/>
      <c r="C105" s="201"/>
      <c r="D105" s="25" t="s">
        <v>69</v>
      </c>
      <c r="E105" s="28" t="s">
        <v>122</v>
      </c>
      <c r="F105" s="28">
        <f t="shared" ref="F105" si="4">SUM(G105)</f>
        <v>5000</v>
      </c>
      <c r="G105" s="28">
        <v>5000</v>
      </c>
      <c r="H105" s="103"/>
      <c r="I105" s="67"/>
      <c r="J105" s="14"/>
    </row>
    <row r="106" spans="2:13" ht="25.5" customHeight="1" x14ac:dyDescent="0.25">
      <c r="B106" s="149"/>
      <c r="C106" s="202"/>
      <c r="D106" s="25" t="s">
        <v>364</v>
      </c>
      <c r="E106" s="25" t="s">
        <v>43</v>
      </c>
      <c r="F106" s="25"/>
      <c r="G106" s="25">
        <v>800</v>
      </c>
      <c r="H106" s="98"/>
    </row>
    <row r="107" spans="2:13" ht="30.75" customHeight="1" x14ac:dyDescent="0.25">
      <c r="B107" s="155" t="s">
        <v>363</v>
      </c>
      <c r="C107" s="156"/>
      <c r="D107" s="24" t="s">
        <v>70</v>
      </c>
      <c r="E107" s="24"/>
      <c r="F107" s="24">
        <f>SUM(F109:F113)</f>
        <v>4116797</v>
      </c>
      <c r="G107" s="24">
        <f>SUM(G109:G113)</f>
        <v>4116797</v>
      </c>
      <c r="H107" s="95">
        <f>SUM(H109:H113)</f>
        <v>3419946</v>
      </c>
    </row>
    <row r="108" spans="2:13" ht="15" customHeight="1" x14ac:dyDescent="0.25">
      <c r="B108" s="96"/>
      <c r="C108" s="160" t="s">
        <v>11</v>
      </c>
      <c r="D108" s="161"/>
      <c r="E108" s="161"/>
      <c r="F108" s="161"/>
      <c r="G108" s="161"/>
      <c r="H108" s="162"/>
      <c r="J108" s="8"/>
    </row>
    <row r="109" spans="2:13" ht="15" customHeight="1" x14ac:dyDescent="0.25">
      <c r="B109" s="147" t="s">
        <v>17</v>
      </c>
      <c r="C109" s="144" t="s">
        <v>18</v>
      </c>
      <c r="D109" s="25" t="s">
        <v>71</v>
      </c>
      <c r="E109" s="25" t="s">
        <v>41</v>
      </c>
      <c r="F109" s="25">
        <f t="shared" ref="F109:F113" si="5">SUM(G109)</f>
        <v>2175000</v>
      </c>
      <c r="G109" s="25">
        <v>2175000</v>
      </c>
      <c r="H109" s="98">
        <v>1629000</v>
      </c>
      <c r="I109" s="15"/>
      <c r="J109" s="8"/>
    </row>
    <row r="110" spans="2:13" ht="15" customHeight="1" x14ac:dyDescent="0.25">
      <c r="B110" s="148"/>
      <c r="C110" s="145"/>
      <c r="D110" s="25" t="s">
        <v>307</v>
      </c>
      <c r="E110" s="25" t="s">
        <v>42</v>
      </c>
      <c r="F110" s="25">
        <f t="shared" si="5"/>
        <v>1760797</v>
      </c>
      <c r="G110" s="25">
        <v>1760797</v>
      </c>
      <c r="H110" s="98">
        <v>1703246</v>
      </c>
      <c r="I110" s="69"/>
      <c r="J110" s="69"/>
      <c r="K110" s="69"/>
      <c r="L110" s="69"/>
      <c r="M110" s="69"/>
    </row>
    <row r="111" spans="2:13" ht="14.25" customHeight="1" x14ac:dyDescent="0.25">
      <c r="B111" s="148"/>
      <c r="C111" s="145"/>
      <c r="D111" s="25" t="s">
        <v>318</v>
      </c>
      <c r="E111" s="28" t="s">
        <v>122</v>
      </c>
      <c r="F111" s="28">
        <f t="shared" si="5"/>
        <v>8000</v>
      </c>
      <c r="G111" s="28">
        <v>8000</v>
      </c>
      <c r="H111" s="103"/>
      <c r="I111" s="157"/>
      <c r="J111" s="157"/>
      <c r="K111" s="157"/>
      <c r="L111" s="91"/>
    </row>
    <row r="112" spans="2:13" x14ac:dyDescent="0.25">
      <c r="B112" s="148"/>
      <c r="C112" s="145"/>
      <c r="D112" s="25" t="s">
        <v>319</v>
      </c>
      <c r="E112" s="32" t="s">
        <v>123</v>
      </c>
      <c r="F112" s="32">
        <f t="shared" si="5"/>
        <v>0</v>
      </c>
      <c r="G112" s="32">
        <v>0</v>
      </c>
      <c r="H112" s="112"/>
    </row>
    <row r="113" spans="2:10" x14ac:dyDescent="0.25">
      <c r="B113" s="149"/>
      <c r="C113" s="146"/>
      <c r="D113" s="25" t="s">
        <v>320</v>
      </c>
      <c r="E113" s="25" t="s">
        <v>43</v>
      </c>
      <c r="F113" s="25">
        <f t="shared" si="5"/>
        <v>173000</v>
      </c>
      <c r="G113" s="25">
        <v>173000</v>
      </c>
      <c r="H113" s="98">
        <v>87700</v>
      </c>
      <c r="I113" s="1"/>
    </row>
    <row r="114" spans="2:10" ht="30.75" customHeight="1" x14ac:dyDescent="0.25">
      <c r="B114" s="155" t="s">
        <v>169</v>
      </c>
      <c r="C114" s="156"/>
      <c r="D114" s="24" t="s">
        <v>72</v>
      </c>
      <c r="E114" s="24"/>
      <c r="F114" s="24">
        <f>SUM(F116:F124)</f>
        <v>3004510.09</v>
      </c>
      <c r="G114" s="24">
        <f>SUM(G116:G124)</f>
        <v>3004510.09</v>
      </c>
      <c r="H114" s="95">
        <f>SUM(H116:H124)</f>
        <v>2238048</v>
      </c>
      <c r="I114" s="16"/>
    </row>
    <row r="115" spans="2:10" x14ac:dyDescent="0.25">
      <c r="B115" s="96"/>
      <c r="C115" s="150" t="s">
        <v>11</v>
      </c>
      <c r="D115" s="151"/>
      <c r="E115" s="151"/>
      <c r="F115" s="151"/>
      <c r="G115" s="151"/>
      <c r="H115" s="152"/>
    </row>
    <row r="116" spans="2:10" ht="15" customHeight="1" x14ac:dyDescent="0.25">
      <c r="B116" s="147" t="s">
        <v>83</v>
      </c>
      <c r="C116" s="144" t="s">
        <v>84</v>
      </c>
      <c r="D116" s="25" t="s">
        <v>73</v>
      </c>
      <c r="E116" s="25" t="s">
        <v>41</v>
      </c>
      <c r="F116" s="25">
        <f t="shared" ref="F116:F124" si="6">SUM(G116)</f>
        <v>2140355</v>
      </c>
      <c r="G116" s="25">
        <v>2140355</v>
      </c>
      <c r="H116" s="98">
        <v>1697070</v>
      </c>
      <c r="I116" s="16"/>
      <c r="J116" s="66"/>
    </row>
    <row r="117" spans="2:10" ht="19.5" customHeight="1" x14ac:dyDescent="0.25">
      <c r="B117" s="148"/>
      <c r="C117" s="145"/>
      <c r="D117" s="25" t="s">
        <v>74</v>
      </c>
      <c r="E117" s="28" t="s">
        <v>122</v>
      </c>
      <c r="F117" s="28">
        <f t="shared" si="6"/>
        <v>0</v>
      </c>
      <c r="G117" s="28">
        <v>0</v>
      </c>
      <c r="H117" s="103"/>
      <c r="I117" s="15"/>
    </row>
    <row r="118" spans="2:10" ht="21" customHeight="1" x14ac:dyDescent="0.25">
      <c r="B118" s="148"/>
      <c r="C118" s="145"/>
      <c r="D118" s="25" t="s">
        <v>75</v>
      </c>
      <c r="E118" s="25" t="s">
        <v>85</v>
      </c>
      <c r="F118" s="25">
        <f t="shared" si="6"/>
        <v>243158</v>
      </c>
      <c r="G118" s="25">
        <v>243158</v>
      </c>
      <c r="H118" s="98">
        <v>239683</v>
      </c>
      <c r="I118" s="68"/>
      <c r="J118" s="68"/>
    </row>
    <row r="119" spans="2:10" x14ac:dyDescent="0.25">
      <c r="B119" s="148"/>
      <c r="C119" s="145"/>
      <c r="D119" s="25" t="s">
        <v>76</v>
      </c>
      <c r="E119" s="32" t="s">
        <v>123</v>
      </c>
      <c r="F119" s="32">
        <f t="shared" si="6"/>
        <v>352.09</v>
      </c>
      <c r="G119" s="32">
        <v>352.09</v>
      </c>
      <c r="H119" s="112"/>
    </row>
    <row r="120" spans="2:10" x14ac:dyDescent="0.25">
      <c r="B120" s="148"/>
      <c r="C120" s="145"/>
      <c r="D120" s="25" t="s">
        <v>77</v>
      </c>
      <c r="E120" s="25" t="s">
        <v>43</v>
      </c>
      <c r="F120" s="25">
        <f t="shared" si="6"/>
        <v>220000</v>
      </c>
      <c r="G120" s="25">
        <v>220000</v>
      </c>
      <c r="H120" s="98">
        <v>45000</v>
      </c>
    </row>
    <row r="121" spans="2:10" x14ac:dyDescent="0.25">
      <c r="B121" s="149"/>
      <c r="C121" s="146"/>
      <c r="D121" s="25" t="s">
        <v>321</v>
      </c>
      <c r="E121" s="25" t="s">
        <v>42</v>
      </c>
      <c r="F121" s="25">
        <f t="shared" si="6"/>
        <v>21000</v>
      </c>
      <c r="G121" s="25">
        <v>21000</v>
      </c>
      <c r="H121" s="98">
        <v>20700</v>
      </c>
      <c r="I121" s="88"/>
    </row>
    <row r="122" spans="2:10" ht="28.5" customHeight="1" x14ac:dyDescent="0.25">
      <c r="B122" s="153" t="s">
        <v>17</v>
      </c>
      <c r="C122" s="144" t="s">
        <v>18</v>
      </c>
      <c r="D122" s="25" t="s">
        <v>322</v>
      </c>
      <c r="E122" s="25" t="s">
        <v>41</v>
      </c>
      <c r="F122" s="25">
        <f t="shared" si="6"/>
        <v>21000</v>
      </c>
      <c r="G122" s="25">
        <v>21000</v>
      </c>
      <c r="H122" s="98"/>
      <c r="I122" s="68"/>
    </row>
    <row r="123" spans="2:10" x14ac:dyDescent="0.25">
      <c r="B123" s="154"/>
      <c r="C123" s="146"/>
      <c r="D123" s="25" t="s">
        <v>323</v>
      </c>
      <c r="E123" s="25" t="s">
        <v>42</v>
      </c>
      <c r="F123" s="25">
        <f t="shared" si="6"/>
        <v>0</v>
      </c>
      <c r="G123" s="25">
        <v>0</v>
      </c>
      <c r="H123" s="98"/>
      <c r="I123" s="66"/>
      <c r="J123" s="14"/>
    </row>
    <row r="124" spans="2:10" ht="38.25" x14ac:dyDescent="0.25">
      <c r="B124" s="97" t="s">
        <v>21</v>
      </c>
      <c r="C124" s="29" t="s">
        <v>22</v>
      </c>
      <c r="D124" s="25" t="s">
        <v>324</v>
      </c>
      <c r="E124" s="25" t="s">
        <v>41</v>
      </c>
      <c r="F124" s="25">
        <f t="shared" si="6"/>
        <v>358645</v>
      </c>
      <c r="G124" s="25">
        <v>358645</v>
      </c>
      <c r="H124" s="98">
        <v>235595</v>
      </c>
      <c r="I124" s="16"/>
      <c r="J124" s="16"/>
    </row>
    <row r="125" spans="2:10" ht="20.25" customHeight="1" x14ac:dyDescent="0.25">
      <c r="B125" s="158" t="s">
        <v>170</v>
      </c>
      <c r="C125" s="159"/>
      <c r="D125" s="24" t="s">
        <v>78</v>
      </c>
      <c r="E125" s="24"/>
      <c r="F125" s="24">
        <f>SUM(F127:F135)</f>
        <v>2550344.4099999997</v>
      </c>
      <c r="G125" s="24">
        <f>SUM(G127:G135)</f>
        <v>2550344.4099999997</v>
      </c>
      <c r="H125" s="95">
        <f>SUM(H127:H135)</f>
        <v>2128966</v>
      </c>
    </row>
    <row r="126" spans="2:10" x14ac:dyDescent="0.25">
      <c r="B126" s="96"/>
      <c r="C126" s="160" t="s">
        <v>11</v>
      </c>
      <c r="D126" s="161"/>
      <c r="E126" s="161"/>
      <c r="F126" s="161"/>
      <c r="G126" s="161"/>
      <c r="H126" s="162"/>
    </row>
    <row r="127" spans="2:10" ht="15" customHeight="1" x14ac:dyDescent="0.25">
      <c r="B127" s="147" t="s">
        <v>83</v>
      </c>
      <c r="C127" s="144" t="s">
        <v>84</v>
      </c>
      <c r="D127" s="25" t="s">
        <v>79</v>
      </c>
      <c r="E127" s="25" t="s">
        <v>41</v>
      </c>
      <c r="F127" s="25">
        <f t="shared" ref="F127:F135" si="7">SUM(G127)</f>
        <v>884600</v>
      </c>
      <c r="G127" s="25">
        <v>884600</v>
      </c>
      <c r="H127" s="98">
        <v>689120</v>
      </c>
      <c r="I127" s="57"/>
    </row>
    <row r="128" spans="2:10" x14ac:dyDescent="0.25">
      <c r="B128" s="148"/>
      <c r="C128" s="145"/>
      <c r="D128" s="25" t="s">
        <v>193</v>
      </c>
      <c r="E128" s="25" t="s">
        <v>85</v>
      </c>
      <c r="F128" s="25">
        <f t="shared" si="7"/>
        <v>1477983</v>
      </c>
      <c r="G128" s="25">
        <v>1477983</v>
      </c>
      <c r="H128" s="98">
        <v>1434526</v>
      </c>
      <c r="I128" s="58"/>
      <c r="J128" s="15"/>
    </row>
    <row r="129" spans="2:10" x14ac:dyDescent="0.25">
      <c r="B129" s="148"/>
      <c r="C129" s="145"/>
      <c r="D129" s="25" t="s">
        <v>194</v>
      </c>
      <c r="E129" s="84" t="s">
        <v>305</v>
      </c>
      <c r="F129" s="84">
        <f t="shared" si="7"/>
        <v>77956.05</v>
      </c>
      <c r="G129" s="84">
        <v>77956.05</v>
      </c>
      <c r="H129" s="113">
        <v>1805</v>
      </c>
      <c r="I129" s="15"/>
    </row>
    <row r="130" spans="2:10" x14ac:dyDescent="0.25">
      <c r="B130" s="148"/>
      <c r="C130" s="145"/>
      <c r="D130" s="25" t="s">
        <v>195</v>
      </c>
      <c r="E130" s="25" t="s">
        <v>151</v>
      </c>
      <c r="F130" s="25"/>
      <c r="G130" s="25">
        <v>0</v>
      </c>
      <c r="H130" s="98"/>
      <c r="I130" s="68"/>
    </row>
    <row r="131" spans="2:10" x14ac:dyDescent="0.25">
      <c r="B131" s="148"/>
      <c r="C131" s="145"/>
      <c r="D131" s="25" t="s">
        <v>196</v>
      </c>
      <c r="E131" s="32" t="s">
        <v>123</v>
      </c>
      <c r="F131" s="32">
        <f t="shared" si="7"/>
        <v>3905.36</v>
      </c>
      <c r="G131" s="32">
        <v>3905.36</v>
      </c>
      <c r="H131" s="112"/>
    </row>
    <row r="132" spans="2:10" x14ac:dyDescent="0.25">
      <c r="B132" s="148"/>
      <c r="C132" s="145"/>
      <c r="D132" s="25" t="s">
        <v>325</v>
      </c>
      <c r="E132" s="25" t="s">
        <v>43</v>
      </c>
      <c r="F132" s="25">
        <f t="shared" si="7"/>
        <v>28500</v>
      </c>
      <c r="G132" s="25">
        <v>28500</v>
      </c>
      <c r="H132" s="98">
        <v>3515</v>
      </c>
    </row>
    <row r="133" spans="2:10" x14ac:dyDescent="0.25">
      <c r="B133" s="149"/>
      <c r="C133" s="146"/>
      <c r="D133" s="25" t="s">
        <v>326</v>
      </c>
      <c r="E133" s="25" t="s">
        <v>42</v>
      </c>
      <c r="F133" s="25">
        <f t="shared" si="7"/>
        <v>0</v>
      </c>
      <c r="G133" s="25"/>
      <c r="H133" s="98"/>
      <c r="I133" s="88"/>
      <c r="J133" s="14"/>
    </row>
    <row r="134" spans="2:10" x14ac:dyDescent="0.25">
      <c r="B134" s="153" t="s">
        <v>17</v>
      </c>
      <c r="C134" s="144" t="s">
        <v>18</v>
      </c>
      <c r="D134" s="25" t="s">
        <v>327</v>
      </c>
      <c r="E134" s="25" t="s">
        <v>41</v>
      </c>
      <c r="F134" s="25">
        <f t="shared" si="7"/>
        <v>15400</v>
      </c>
      <c r="G134" s="25">
        <v>15400</v>
      </c>
      <c r="H134" s="98"/>
    </row>
    <row r="135" spans="2:10" ht="25.5" customHeight="1" x14ac:dyDescent="0.25">
      <c r="B135" s="154"/>
      <c r="C135" s="146"/>
      <c r="D135" s="25" t="s">
        <v>328</v>
      </c>
      <c r="E135" s="25" t="s">
        <v>42</v>
      </c>
      <c r="F135" s="25">
        <f t="shared" si="7"/>
        <v>62000</v>
      </c>
      <c r="G135" s="25">
        <v>62000</v>
      </c>
      <c r="H135" s="98"/>
      <c r="I135" s="16"/>
    </row>
    <row r="136" spans="2:10" x14ac:dyDescent="0.25">
      <c r="B136" s="158" t="s">
        <v>171</v>
      </c>
      <c r="C136" s="159"/>
      <c r="D136" s="24" t="s">
        <v>329</v>
      </c>
      <c r="E136" s="24"/>
      <c r="F136" s="24">
        <f>SUM(F138:F147)</f>
        <v>2921229.36</v>
      </c>
      <c r="G136" s="24">
        <f>SUM(G138:G147)</f>
        <v>2921229.36</v>
      </c>
      <c r="H136" s="95">
        <f>SUM(H138:H147)</f>
        <v>2426521.7000000002</v>
      </c>
    </row>
    <row r="137" spans="2:10" x14ac:dyDescent="0.25">
      <c r="B137" s="96"/>
      <c r="C137" s="150" t="s">
        <v>11</v>
      </c>
      <c r="D137" s="151"/>
      <c r="E137" s="151"/>
      <c r="F137" s="151"/>
      <c r="G137" s="151"/>
      <c r="H137" s="152"/>
    </row>
    <row r="138" spans="2:10" ht="15" customHeight="1" x14ac:dyDescent="0.25">
      <c r="B138" s="147" t="s">
        <v>83</v>
      </c>
      <c r="C138" s="144" t="s">
        <v>84</v>
      </c>
      <c r="D138" s="25" t="s">
        <v>330</v>
      </c>
      <c r="E138" s="25" t="s">
        <v>41</v>
      </c>
      <c r="F138" s="25">
        <f t="shared" ref="F138:F147" si="8">SUM(G138)</f>
        <v>587000</v>
      </c>
      <c r="G138" s="25">
        <v>587000</v>
      </c>
      <c r="H138" s="98">
        <v>470537</v>
      </c>
      <c r="I138" s="66"/>
    </row>
    <row r="139" spans="2:10" x14ac:dyDescent="0.25">
      <c r="B139" s="148"/>
      <c r="C139" s="145"/>
      <c r="D139" s="25" t="s">
        <v>331</v>
      </c>
      <c r="E139" s="25" t="s">
        <v>85</v>
      </c>
      <c r="F139" s="25">
        <f t="shared" si="8"/>
        <v>2020437</v>
      </c>
      <c r="G139" s="25">
        <v>2020437</v>
      </c>
      <c r="H139" s="98">
        <v>1951898</v>
      </c>
      <c r="I139" s="68"/>
      <c r="J139" s="70"/>
    </row>
    <row r="140" spans="2:10" x14ac:dyDescent="0.25">
      <c r="B140" s="148"/>
      <c r="C140" s="145"/>
      <c r="D140" s="25" t="s">
        <v>332</v>
      </c>
      <c r="E140" s="32" t="s">
        <v>123</v>
      </c>
      <c r="F140" s="32">
        <f t="shared" si="8"/>
        <v>6736.3</v>
      </c>
      <c r="G140" s="32">
        <v>6736.3</v>
      </c>
      <c r="H140" s="112"/>
    </row>
    <row r="141" spans="2:10" x14ac:dyDescent="0.25">
      <c r="B141" s="148"/>
      <c r="C141" s="145"/>
      <c r="D141" s="25" t="s">
        <v>333</v>
      </c>
      <c r="E141" s="25" t="s">
        <v>43</v>
      </c>
      <c r="F141" s="25">
        <f t="shared" si="8"/>
        <v>32100</v>
      </c>
      <c r="G141" s="25">
        <v>32100</v>
      </c>
      <c r="H141" s="98">
        <v>2000</v>
      </c>
    </row>
    <row r="142" spans="2:10" x14ac:dyDescent="0.25">
      <c r="B142" s="148"/>
      <c r="C142" s="145"/>
      <c r="D142" s="25" t="s">
        <v>334</v>
      </c>
      <c r="E142" s="84" t="s">
        <v>305</v>
      </c>
      <c r="F142" s="84">
        <f t="shared" si="8"/>
        <v>257556.06</v>
      </c>
      <c r="G142" s="84">
        <v>257556.06</v>
      </c>
      <c r="H142" s="113">
        <v>2086.6999999999998</v>
      </c>
    </row>
    <row r="143" spans="2:10" x14ac:dyDescent="0.25">
      <c r="B143" s="148"/>
      <c r="C143" s="145"/>
      <c r="D143" s="25" t="s">
        <v>197</v>
      </c>
      <c r="E143" s="25" t="s">
        <v>151</v>
      </c>
      <c r="F143" s="25">
        <f t="shared" si="8"/>
        <v>0</v>
      </c>
      <c r="G143" s="25">
        <v>0</v>
      </c>
      <c r="H143" s="98"/>
      <c r="I143" s="66"/>
    </row>
    <row r="144" spans="2:10" x14ac:dyDescent="0.25">
      <c r="B144" s="148"/>
      <c r="C144" s="145"/>
      <c r="D144" s="25" t="s">
        <v>198</v>
      </c>
      <c r="E144" s="28" t="s">
        <v>122</v>
      </c>
      <c r="F144" s="28">
        <f t="shared" si="8"/>
        <v>10000</v>
      </c>
      <c r="G144" s="28">
        <v>10000</v>
      </c>
      <c r="H144" s="103"/>
      <c r="I144" s="66"/>
    </row>
    <row r="145" spans="2:10" x14ac:dyDescent="0.25">
      <c r="B145" s="149"/>
      <c r="C145" s="146"/>
      <c r="D145" s="25" t="s">
        <v>199</v>
      </c>
      <c r="E145" s="25" t="s">
        <v>42</v>
      </c>
      <c r="F145" s="25">
        <f t="shared" si="8"/>
        <v>0</v>
      </c>
      <c r="G145" s="25"/>
      <c r="H145" s="98"/>
      <c r="I145" s="88"/>
      <c r="J145" s="14"/>
    </row>
    <row r="146" spans="2:10" ht="19.5" customHeight="1" x14ac:dyDescent="0.25">
      <c r="B146" s="153" t="s">
        <v>17</v>
      </c>
      <c r="C146" s="144" t="s">
        <v>18</v>
      </c>
      <c r="D146" s="25" t="s">
        <v>313</v>
      </c>
      <c r="E146" s="25" t="s">
        <v>41</v>
      </c>
      <c r="F146" s="25">
        <f t="shared" si="8"/>
        <v>3000</v>
      </c>
      <c r="G146" s="25">
        <v>3000</v>
      </c>
      <c r="H146" s="98"/>
      <c r="I146" s="16"/>
    </row>
    <row r="147" spans="2:10" ht="23.25" customHeight="1" x14ac:dyDescent="0.25">
      <c r="B147" s="154"/>
      <c r="C147" s="146"/>
      <c r="D147" s="25" t="s">
        <v>368</v>
      </c>
      <c r="E147" s="25" t="s">
        <v>42</v>
      </c>
      <c r="F147" s="25">
        <f t="shared" si="8"/>
        <v>4400</v>
      </c>
      <c r="G147" s="25">
        <v>4400</v>
      </c>
      <c r="H147" s="98"/>
    </row>
    <row r="148" spans="2:10" ht="27.75" customHeight="1" x14ac:dyDescent="0.25">
      <c r="B148" s="158" t="s">
        <v>172</v>
      </c>
      <c r="C148" s="159"/>
      <c r="D148" s="24" t="s">
        <v>200</v>
      </c>
      <c r="E148" s="24"/>
      <c r="F148" s="24">
        <f>SUM(F150:F159)</f>
        <v>4136805.05</v>
      </c>
      <c r="G148" s="24">
        <f>SUM(G150:G159)</f>
        <v>4136805.05</v>
      </c>
      <c r="H148" s="95">
        <f>SUM(H150:H159)</f>
        <v>3490127.45</v>
      </c>
    </row>
    <row r="149" spans="2:10" x14ac:dyDescent="0.25">
      <c r="B149" s="96"/>
      <c r="C149" s="150" t="s">
        <v>11</v>
      </c>
      <c r="D149" s="151"/>
      <c r="E149" s="151"/>
      <c r="F149" s="151"/>
      <c r="G149" s="151"/>
      <c r="H149" s="152"/>
    </row>
    <row r="150" spans="2:10" ht="15" customHeight="1" x14ac:dyDescent="0.25">
      <c r="B150" s="147" t="s">
        <v>83</v>
      </c>
      <c r="C150" s="144" t="s">
        <v>84</v>
      </c>
      <c r="D150" s="25" t="s">
        <v>201</v>
      </c>
      <c r="E150" s="25" t="s">
        <v>41</v>
      </c>
      <c r="F150" s="25">
        <f t="shared" ref="F150:F159" si="9">SUM(G150)</f>
        <v>1151000</v>
      </c>
      <c r="G150" s="25">
        <v>1151000</v>
      </c>
      <c r="H150" s="98">
        <v>912451</v>
      </c>
      <c r="I150" s="68"/>
    </row>
    <row r="151" spans="2:10" x14ac:dyDescent="0.25">
      <c r="B151" s="148"/>
      <c r="C151" s="145"/>
      <c r="D151" s="25" t="s">
        <v>202</v>
      </c>
      <c r="E151" s="25" t="s">
        <v>85</v>
      </c>
      <c r="F151" s="25">
        <f t="shared" si="9"/>
        <v>2651957</v>
      </c>
      <c r="G151" s="25">
        <v>2651957</v>
      </c>
      <c r="H151" s="98">
        <v>2571052</v>
      </c>
      <c r="I151" s="66"/>
      <c r="J151" s="14"/>
    </row>
    <row r="152" spans="2:10" x14ac:dyDescent="0.25">
      <c r="B152" s="148"/>
      <c r="C152" s="145"/>
      <c r="D152" s="25" t="s">
        <v>203</v>
      </c>
      <c r="E152" s="25" t="s">
        <v>120</v>
      </c>
      <c r="F152" s="25">
        <f t="shared" si="9"/>
        <v>0</v>
      </c>
      <c r="G152" s="25">
        <v>0</v>
      </c>
      <c r="H152" s="98"/>
    </row>
    <row r="153" spans="2:10" x14ac:dyDescent="0.25">
      <c r="B153" s="148"/>
      <c r="C153" s="145"/>
      <c r="D153" s="25" t="s">
        <v>204</v>
      </c>
      <c r="E153" s="32" t="s">
        <v>123</v>
      </c>
      <c r="F153" s="32">
        <f t="shared" si="9"/>
        <v>5253.13</v>
      </c>
      <c r="G153" s="32">
        <v>5253.13</v>
      </c>
      <c r="H153" s="112"/>
    </row>
    <row r="154" spans="2:10" x14ac:dyDescent="0.25">
      <c r="B154" s="148"/>
      <c r="C154" s="145"/>
      <c r="D154" s="25" t="s">
        <v>205</v>
      </c>
      <c r="E154" s="25" t="s">
        <v>43</v>
      </c>
      <c r="F154" s="25">
        <f t="shared" si="9"/>
        <v>34000</v>
      </c>
      <c r="G154" s="25">
        <v>34000</v>
      </c>
      <c r="H154" s="98">
        <v>4120</v>
      </c>
      <c r="I154" s="68"/>
    </row>
    <row r="155" spans="2:10" x14ac:dyDescent="0.25">
      <c r="B155" s="148"/>
      <c r="C155" s="145"/>
      <c r="D155" s="25" t="s">
        <v>206</v>
      </c>
      <c r="E155" s="84" t="s">
        <v>305</v>
      </c>
      <c r="F155" s="84">
        <f t="shared" si="9"/>
        <v>156994.92000000001</v>
      </c>
      <c r="G155" s="84">
        <v>156994.92000000001</v>
      </c>
      <c r="H155" s="113">
        <v>2504.4499999999998</v>
      </c>
      <c r="I155" s="15"/>
    </row>
    <row r="156" spans="2:10" x14ac:dyDescent="0.25">
      <c r="B156" s="148"/>
      <c r="C156" s="145"/>
      <c r="D156" s="25" t="s">
        <v>207</v>
      </c>
      <c r="E156" s="25" t="s">
        <v>151</v>
      </c>
      <c r="F156" s="25">
        <f t="shared" si="9"/>
        <v>0</v>
      </c>
      <c r="G156" s="25">
        <v>0</v>
      </c>
      <c r="H156" s="98"/>
      <c r="I156" s="68"/>
    </row>
    <row r="157" spans="2:10" x14ac:dyDescent="0.25">
      <c r="B157" s="149"/>
      <c r="C157" s="146"/>
      <c r="D157" s="25" t="s">
        <v>208</v>
      </c>
      <c r="E157" s="25" t="s">
        <v>42</v>
      </c>
      <c r="F157" s="25">
        <f t="shared" si="9"/>
        <v>0</v>
      </c>
      <c r="G157" s="25"/>
      <c r="H157" s="98"/>
      <c r="I157" s="88"/>
      <c r="J157" s="14"/>
    </row>
    <row r="158" spans="2:10" x14ac:dyDescent="0.25">
      <c r="B158" s="153" t="s">
        <v>17</v>
      </c>
      <c r="C158" s="144" t="s">
        <v>18</v>
      </c>
      <c r="D158" s="25" t="s">
        <v>314</v>
      </c>
      <c r="E158" s="25" t="s">
        <v>41</v>
      </c>
      <c r="F158" s="25">
        <f t="shared" si="9"/>
        <v>19000</v>
      </c>
      <c r="G158" s="25">
        <v>19000</v>
      </c>
      <c r="H158" s="98"/>
      <c r="I158" s="15"/>
    </row>
    <row r="159" spans="2:10" ht="25.5" customHeight="1" x14ac:dyDescent="0.25">
      <c r="B159" s="154"/>
      <c r="C159" s="146"/>
      <c r="D159" s="25" t="s">
        <v>335</v>
      </c>
      <c r="E159" s="25" t="s">
        <v>42</v>
      </c>
      <c r="F159" s="25">
        <f t="shared" si="9"/>
        <v>118600</v>
      </c>
      <c r="G159" s="25">
        <v>118600</v>
      </c>
      <c r="H159" s="98"/>
    </row>
    <row r="160" spans="2:10" ht="17.25" customHeight="1" x14ac:dyDescent="0.25">
      <c r="B160" s="158" t="s">
        <v>173</v>
      </c>
      <c r="C160" s="159"/>
      <c r="D160" s="24" t="s">
        <v>209</v>
      </c>
      <c r="E160" s="24"/>
      <c r="F160" s="24">
        <f>SUM(F162:F171)</f>
        <v>2675948.7199999997</v>
      </c>
      <c r="G160" s="24">
        <f>SUM(G162:G171)</f>
        <v>2675948.7199999997</v>
      </c>
      <c r="H160" s="95">
        <f>SUM(H162:H171)</f>
        <v>2147681.73</v>
      </c>
    </row>
    <row r="161" spans="2:10" x14ac:dyDescent="0.25">
      <c r="B161" s="96"/>
      <c r="C161" s="150" t="s">
        <v>67</v>
      </c>
      <c r="D161" s="151"/>
      <c r="E161" s="151"/>
      <c r="F161" s="151"/>
      <c r="G161" s="151"/>
      <c r="H161" s="152"/>
    </row>
    <row r="162" spans="2:10" ht="15" customHeight="1" x14ac:dyDescent="0.25">
      <c r="B162" s="147" t="s">
        <v>83</v>
      </c>
      <c r="C162" s="144" t="s">
        <v>84</v>
      </c>
      <c r="D162" s="25" t="s">
        <v>210</v>
      </c>
      <c r="E162" s="25" t="s">
        <v>41</v>
      </c>
      <c r="F162" s="25">
        <f t="shared" ref="F162:F171" si="10">SUM(G162)</f>
        <v>749000</v>
      </c>
      <c r="G162" s="25">
        <v>749000</v>
      </c>
      <c r="H162" s="98">
        <v>606033</v>
      </c>
    </row>
    <row r="163" spans="2:10" x14ac:dyDescent="0.25">
      <c r="B163" s="148"/>
      <c r="C163" s="145"/>
      <c r="D163" s="25" t="s">
        <v>211</v>
      </c>
      <c r="E163" s="25" t="s">
        <v>85</v>
      </c>
      <c r="F163" s="25">
        <f t="shared" si="10"/>
        <v>1597753</v>
      </c>
      <c r="G163" s="25">
        <v>1597753</v>
      </c>
      <c r="H163" s="98">
        <v>1537576</v>
      </c>
      <c r="I163" s="68"/>
      <c r="J163" s="14"/>
    </row>
    <row r="164" spans="2:10" x14ac:dyDescent="0.25">
      <c r="B164" s="148"/>
      <c r="C164" s="145"/>
      <c r="D164" s="25" t="s">
        <v>212</v>
      </c>
      <c r="E164" s="84" t="s">
        <v>292</v>
      </c>
      <c r="F164" s="84">
        <f t="shared" si="10"/>
        <v>130747.32</v>
      </c>
      <c r="G164" s="84">
        <v>130747.32</v>
      </c>
      <c r="H164" s="113">
        <v>4072.73</v>
      </c>
      <c r="I164" s="15"/>
    </row>
    <row r="165" spans="2:10" x14ac:dyDescent="0.25">
      <c r="B165" s="148"/>
      <c r="C165" s="145"/>
      <c r="D165" s="25" t="s">
        <v>213</v>
      </c>
      <c r="E165" s="25" t="s">
        <v>43</v>
      </c>
      <c r="F165" s="25">
        <f t="shared" si="10"/>
        <v>38190</v>
      </c>
      <c r="G165" s="25">
        <v>38190</v>
      </c>
      <c r="H165" s="98"/>
    </row>
    <row r="166" spans="2:10" x14ac:dyDescent="0.25">
      <c r="B166" s="148"/>
      <c r="C166" s="145"/>
      <c r="D166" s="25" t="s">
        <v>214</v>
      </c>
      <c r="E166" s="32" t="s">
        <v>123</v>
      </c>
      <c r="F166" s="32">
        <f t="shared" si="10"/>
        <v>6368.4</v>
      </c>
      <c r="G166" s="32">
        <v>6368.4</v>
      </c>
      <c r="H166" s="112"/>
    </row>
    <row r="167" spans="2:10" x14ac:dyDescent="0.25">
      <c r="B167" s="148"/>
      <c r="C167" s="145"/>
      <c r="D167" s="25" t="s">
        <v>215</v>
      </c>
      <c r="E167" s="25" t="s">
        <v>145</v>
      </c>
      <c r="F167" s="25">
        <f t="shared" si="10"/>
        <v>0</v>
      </c>
      <c r="G167" s="25">
        <v>0</v>
      </c>
      <c r="H167" s="98"/>
      <c r="I167" s="66"/>
    </row>
    <row r="168" spans="2:10" x14ac:dyDescent="0.25">
      <c r="B168" s="148"/>
      <c r="C168" s="145"/>
      <c r="D168" s="25" t="s">
        <v>216</v>
      </c>
      <c r="E168" s="28" t="s">
        <v>122</v>
      </c>
      <c r="F168" s="28">
        <f t="shared" si="10"/>
        <v>34990</v>
      </c>
      <c r="G168" s="28">
        <v>34990</v>
      </c>
      <c r="H168" s="103"/>
      <c r="I168" s="66"/>
    </row>
    <row r="169" spans="2:10" x14ac:dyDescent="0.25">
      <c r="B169" s="149"/>
      <c r="C169" s="146"/>
      <c r="D169" s="25" t="s">
        <v>217</v>
      </c>
      <c r="E169" s="25" t="s">
        <v>42</v>
      </c>
      <c r="F169" s="25">
        <f t="shared" si="10"/>
        <v>0</v>
      </c>
      <c r="G169" s="25"/>
      <c r="H169" s="98"/>
      <c r="I169" s="88"/>
      <c r="J169" s="14"/>
    </row>
    <row r="170" spans="2:10" x14ac:dyDescent="0.25">
      <c r="B170" s="153" t="s">
        <v>17</v>
      </c>
      <c r="C170" s="144" t="s">
        <v>18</v>
      </c>
      <c r="D170" s="25" t="s">
        <v>218</v>
      </c>
      <c r="E170" s="25" t="s">
        <v>41</v>
      </c>
      <c r="F170" s="25">
        <f t="shared" si="10"/>
        <v>11000</v>
      </c>
      <c r="G170" s="25">
        <v>11000</v>
      </c>
      <c r="H170" s="98"/>
    </row>
    <row r="171" spans="2:10" ht="19.5" customHeight="1" x14ac:dyDescent="0.25">
      <c r="B171" s="154"/>
      <c r="C171" s="146"/>
      <c r="D171" s="25" t="s">
        <v>373</v>
      </c>
      <c r="E171" s="25" t="s">
        <v>42</v>
      </c>
      <c r="F171" s="25">
        <f t="shared" si="10"/>
        <v>107900</v>
      </c>
      <c r="G171" s="25">
        <v>107900</v>
      </c>
      <c r="H171" s="98"/>
      <c r="I171" s="15"/>
    </row>
    <row r="172" spans="2:10" ht="29.25" customHeight="1" x14ac:dyDescent="0.25">
      <c r="B172" s="155" t="s">
        <v>296</v>
      </c>
      <c r="C172" s="156"/>
      <c r="D172" s="24" t="s">
        <v>219</v>
      </c>
      <c r="E172" s="24"/>
      <c r="F172" s="24">
        <f>SUM(F174:F182)</f>
        <v>1769693.6</v>
      </c>
      <c r="G172" s="24">
        <f>SUM(G174:G182)</f>
        <v>1769693.6</v>
      </c>
      <c r="H172" s="95">
        <f>SUM(H174:H182)</f>
        <v>1424304</v>
      </c>
    </row>
    <row r="173" spans="2:10" x14ac:dyDescent="0.25">
      <c r="B173" s="96"/>
      <c r="C173" s="150" t="s">
        <v>11</v>
      </c>
      <c r="D173" s="151"/>
      <c r="E173" s="151"/>
      <c r="F173" s="151"/>
      <c r="G173" s="151"/>
      <c r="H173" s="152"/>
    </row>
    <row r="174" spans="2:10" ht="15" customHeight="1" x14ac:dyDescent="0.25">
      <c r="B174" s="147" t="s">
        <v>83</v>
      </c>
      <c r="C174" s="144" t="s">
        <v>84</v>
      </c>
      <c r="D174" s="25" t="s">
        <v>220</v>
      </c>
      <c r="E174" s="25" t="s">
        <v>41</v>
      </c>
      <c r="F174" s="25">
        <f t="shared" ref="F174:F182" si="11">SUM(G174)</f>
        <v>739000</v>
      </c>
      <c r="G174" s="25">
        <v>739000</v>
      </c>
      <c r="H174" s="98">
        <v>582400</v>
      </c>
      <c r="I174" s="68"/>
    </row>
    <row r="175" spans="2:10" x14ac:dyDescent="0.25">
      <c r="B175" s="148"/>
      <c r="C175" s="145"/>
      <c r="D175" s="25" t="s">
        <v>221</v>
      </c>
      <c r="E175" s="25" t="s">
        <v>42</v>
      </c>
      <c r="F175" s="25">
        <f t="shared" si="11"/>
        <v>19062</v>
      </c>
      <c r="G175" s="25">
        <v>19062</v>
      </c>
      <c r="H175" s="98">
        <v>10000</v>
      </c>
      <c r="I175" s="57"/>
      <c r="J175" s="14"/>
    </row>
    <row r="176" spans="2:10" x14ac:dyDescent="0.25">
      <c r="B176" s="148"/>
      <c r="C176" s="145"/>
      <c r="D176" s="25" t="s">
        <v>222</v>
      </c>
      <c r="E176" s="25" t="s">
        <v>85</v>
      </c>
      <c r="F176" s="25">
        <f t="shared" si="11"/>
        <v>851513</v>
      </c>
      <c r="G176" s="25">
        <v>851513</v>
      </c>
      <c r="H176" s="98">
        <v>828904</v>
      </c>
      <c r="I176" s="68"/>
      <c r="J176" s="14"/>
    </row>
    <row r="177" spans="2:10" x14ac:dyDescent="0.25">
      <c r="B177" s="148"/>
      <c r="C177" s="145"/>
      <c r="D177" s="25" t="s">
        <v>223</v>
      </c>
      <c r="E177" s="32" t="s">
        <v>123</v>
      </c>
      <c r="F177" s="32">
        <f t="shared" si="11"/>
        <v>3790.29</v>
      </c>
      <c r="G177" s="32">
        <v>3790.29</v>
      </c>
      <c r="H177" s="112"/>
    </row>
    <row r="178" spans="2:10" x14ac:dyDescent="0.25">
      <c r="B178" s="148"/>
      <c r="C178" s="145"/>
      <c r="D178" s="25" t="s">
        <v>224</v>
      </c>
      <c r="E178" s="25" t="s">
        <v>43</v>
      </c>
      <c r="F178" s="25">
        <f t="shared" si="11"/>
        <v>21618</v>
      </c>
      <c r="G178" s="25">
        <v>21618</v>
      </c>
      <c r="H178" s="98">
        <v>3000</v>
      </c>
    </row>
    <row r="179" spans="2:10" x14ac:dyDescent="0.25">
      <c r="B179" s="148"/>
      <c r="C179" s="145"/>
      <c r="D179" s="25" t="s">
        <v>225</v>
      </c>
      <c r="E179" s="28" t="s">
        <v>122</v>
      </c>
      <c r="F179" s="28">
        <f t="shared" si="11"/>
        <v>77140</v>
      </c>
      <c r="G179" s="28">
        <v>77140</v>
      </c>
      <c r="H179" s="103"/>
      <c r="I179" s="14"/>
    </row>
    <row r="180" spans="2:10" x14ac:dyDescent="0.25">
      <c r="B180" s="149"/>
      <c r="C180" s="146"/>
      <c r="D180" s="25" t="s">
        <v>226</v>
      </c>
      <c r="E180" s="84" t="s">
        <v>292</v>
      </c>
      <c r="F180" s="84">
        <f t="shared" si="11"/>
        <v>3970.31</v>
      </c>
      <c r="G180" s="84">
        <v>3970.31</v>
      </c>
      <c r="H180" s="113"/>
      <c r="I180" s="88"/>
    </row>
    <row r="181" spans="2:10" x14ac:dyDescent="0.25">
      <c r="B181" s="153" t="s">
        <v>17</v>
      </c>
      <c r="C181" s="144" t="s">
        <v>18</v>
      </c>
      <c r="D181" s="25" t="s">
        <v>227</v>
      </c>
      <c r="E181" s="25" t="s">
        <v>41</v>
      </c>
      <c r="F181" s="25">
        <f t="shared" si="11"/>
        <v>11000</v>
      </c>
      <c r="G181" s="25">
        <v>11000</v>
      </c>
      <c r="H181" s="98"/>
      <c r="I181" s="15"/>
    </row>
    <row r="182" spans="2:10" ht="25.5" customHeight="1" x14ac:dyDescent="0.25">
      <c r="B182" s="154"/>
      <c r="C182" s="146"/>
      <c r="D182" s="25" t="s">
        <v>369</v>
      </c>
      <c r="E182" s="25" t="s">
        <v>42</v>
      </c>
      <c r="F182" s="25">
        <f t="shared" si="11"/>
        <v>42600</v>
      </c>
      <c r="G182" s="25">
        <v>42600</v>
      </c>
      <c r="H182" s="98"/>
      <c r="I182" s="15"/>
    </row>
    <row r="183" spans="2:10" ht="30.75" customHeight="1" x14ac:dyDescent="0.25">
      <c r="B183" s="155" t="s">
        <v>297</v>
      </c>
      <c r="C183" s="156"/>
      <c r="D183" s="24" t="s">
        <v>228</v>
      </c>
      <c r="E183" s="24"/>
      <c r="F183" s="24">
        <f>SUM(F185:F192)</f>
        <v>1387771.2</v>
      </c>
      <c r="G183" s="24">
        <f>SUM(G185:G192)</f>
        <v>1387771.2</v>
      </c>
      <c r="H183" s="95">
        <f>SUM(H185:H192)</f>
        <v>1159628</v>
      </c>
    </row>
    <row r="184" spans="2:10" x14ac:dyDescent="0.25">
      <c r="B184" s="114"/>
      <c r="C184" s="163" t="s">
        <v>11</v>
      </c>
      <c r="D184" s="164"/>
      <c r="E184" s="164"/>
      <c r="F184" s="164"/>
      <c r="G184" s="164"/>
      <c r="H184" s="165"/>
    </row>
    <row r="185" spans="2:10" ht="15" customHeight="1" x14ac:dyDescent="0.25">
      <c r="B185" s="147" t="s">
        <v>83</v>
      </c>
      <c r="C185" s="144" t="s">
        <v>84</v>
      </c>
      <c r="D185" s="25" t="s">
        <v>229</v>
      </c>
      <c r="E185" s="25" t="s">
        <v>41</v>
      </c>
      <c r="F185" s="25">
        <f t="shared" ref="F185:F192" si="12">SUM(G185)</f>
        <v>538000</v>
      </c>
      <c r="G185" s="25">
        <v>538000</v>
      </c>
      <c r="H185" s="98">
        <v>424889</v>
      </c>
      <c r="I185" s="15"/>
    </row>
    <row r="186" spans="2:10" x14ac:dyDescent="0.25">
      <c r="B186" s="148"/>
      <c r="C186" s="145"/>
      <c r="D186" s="25" t="s">
        <v>230</v>
      </c>
      <c r="E186" s="25" t="s">
        <v>42</v>
      </c>
      <c r="F186" s="25">
        <f t="shared" si="12"/>
        <v>9531</v>
      </c>
      <c r="G186" s="25">
        <v>9531</v>
      </c>
      <c r="H186" s="98">
        <v>3600</v>
      </c>
      <c r="I186" s="66"/>
      <c r="J186" s="14"/>
    </row>
    <row r="187" spans="2:10" x14ac:dyDescent="0.25">
      <c r="B187" s="148"/>
      <c r="C187" s="145"/>
      <c r="D187" s="25" t="s">
        <v>231</v>
      </c>
      <c r="E187" s="25" t="s">
        <v>85</v>
      </c>
      <c r="F187" s="25">
        <f t="shared" si="12"/>
        <v>750490</v>
      </c>
      <c r="G187" s="25">
        <v>750490</v>
      </c>
      <c r="H187" s="98">
        <v>729139</v>
      </c>
      <c r="I187" s="15"/>
      <c r="J187" s="15"/>
    </row>
    <row r="188" spans="2:10" ht="23.25" customHeight="1" x14ac:dyDescent="0.25">
      <c r="B188" s="148"/>
      <c r="C188" s="145"/>
      <c r="D188" s="25" t="s">
        <v>232</v>
      </c>
      <c r="E188" s="32" t="s">
        <v>123</v>
      </c>
      <c r="F188" s="32">
        <f t="shared" si="12"/>
        <v>1436.82</v>
      </c>
      <c r="G188" s="32">
        <v>1436.82</v>
      </c>
      <c r="H188" s="112"/>
    </row>
    <row r="189" spans="2:10" ht="15.75" customHeight="1" x14ac:dyDescent="0.25">
      <c r="B189" s="148"/>
      <c r="C189" s="145"/>
      <c r="D189" s="25" t="s">
        <v>233</v>
      </c>
      <c r="E189" s="25" t="s">
        <v>43</v>
      </c>
      <c r="F189" s="25">
        <f t="shared" si="12"/>
        <v>31100</v>
      </c>
      <c r="G189" s="25">
        <v>31100</v>
      </c>
      <c r="H189" s="98">
        <v>2000</v>
      </c>
    </row>
    <row r="190" spans="2:10" ht="15.75" customHeight="1" x14ac:dyDescent="0.25">
      <c r="B190" s="149"/>
      <c r="C190" s="146"/>
      <c r="D190" s="25" t="s">
        <v>234</v>
      </c>
      <c r="E190" s="84" t="s">
        <v>292</v>
      </c>
      <c r="F190" s="84">
        <f t="shared" si="12"/>
        <v>16713.38</v>
      </c>
      <c r="G190" s="84">
        <v>16713.38</v>
      </c>
      <c r="H190" s="113"/>
      <c r="I190" s="88"/>
    </row>
    <row r="191" spans="2:10" ht="15.75" customHeight="1" x14ac:dyDescent="0.25">
      <c r="B191" s="147" t="s">
        <v>17</v>
      </c>
      <c r="C191" s="144" t="s">
        <v>18</v>
      </c>
      <c r="D191" s="25" t="s">
        <v>235</v>
      </c>
      <c r="E191" s="25" t="s">
        <v>41</v>
      </c>
      <c r="F191" s="25">
        <f t="shared" si="12"/>
        <v>7000</v>
      </c>
      <c r="G191" s="25">
        <v>7000</v>
      </c>
      <c r="H191" s="98"/>
    </row>
    <row r="192" spans="2:10" ht="25.5" customHeight="1" x14ac:dyDescent="0.25">
      <c r="B192" s="149"/>
      <c r="C192" s="146"/>
      <c r="D192" s="25" t="s">
        <v>236</v>
      </c>
      <c r="E192" s="25" t="s">
        <v>42</v>
      </c>
      <c r="F192" s="25">
        <f t="shared" si="12"/>
        <v>33500</v>
      </c>
      <c r="G192" s="25">
        <v>33500</v>
      </c>
      <c r="H192" s="98"/>
    </row>
    <row r="193" spans="2:10" ht="30" customHeight="1" x14ac:dyDescent="0.25">
      <c r="B193" s="155" t="s">
        <v>174</v>
      </c>
      <c r="C193" s="156"/>
      <c r="D193" s="24" t="s">
        <v>237</v>
      </c>
      <c r="E193" s="24"/>
      <c r="F193" s="24">
        <f>SUM(F195:F203)</f>
        <v>1912096.9</v>
      </c>
      <c r="G193" s="24">
        <f>SUM(G195:G203)</f>
        <v>1912096.9</v>
      </c>
      <c r="H193" s="95">
        <f>SUM(H195:H203)</f>
        <v>1516195.2</v>
      </c>
    </row>
    <row r="194" spans="2:10" x14ac:dyDescent="0.25">
      <c r="B194" s="115"/>
      <c r="C194" s="163" t="s">
        <v>11</v>
      </c>
      <c r="D194" s="164"/>
      <c r="E194" s="164"/>
      <c r="F194" s="164"/>
      <c r="G194" s="164"/>
      <c r="H194" s="165"/>
    </row>
    <row r="195" spans="2:10" ht="15" customHeight="1" x14ac:dyDescent="0.25">
      <c r="B195" s="147" t="s">
        <v>83</v>
      </c>
      <c r="C195" s="144" t="s">
        <v>84</v>
      </c>
      <c r="D195" s="25" t="s">
        <v>238</v>
      </c>
      <c r="E195" s="25" t="s">
        <v>41</v>
      </c>
      <c r="F195" s="25">
        <f t="shared" ref="F195:F203" si="13">SUM(G195)</f>
        <v>717000</v>
      </c>
      <c r="G195" s="25">
        <v>717000</v>
      </c>
      <c r="H195" s="98">
        <v>547147</v>
      </c>
      <c r="I195" s="68"/>
    </row>
    <row r="196" spans="2:10" x14ac:dyDescent="0.25">
      <c r="B196" s="148"/>
      <c r="C196" s="145"/>
      <c r="D196" s="25" t="s">
        <v>239</v>
      </c>
      <c r="E196" s="25" t="s">
        <v>42</v>
      </c>
      <c r="F196" s="25">
        <f t="shared" si="13"/>
        <v>9531</v>
      </c>
      <c r="G196" s="25">
        <v>9531</v>
      </c>
      <c r="H196" s="98">
        <v>7225</v>
      </c>
      <c r="I196" s="57"/>
      <c r="J196" s="14"/>
    </row>
    <row r="197" spans="2:10" ht="15" customHeight="1" x14ac:dyDescent="0.25">
      <c r="B197" s="148"/>
      <c r="C197" s="145"/>
      <c r="D197" s="25" t="s">
        <v>240</v>
      </c>
      <c r="E197" s="25" t="s">
        <v>85</v>
      </c>
      <c r="F197" s="25">
        <f t="shared" si="13"/>
        <v>980458</v>
      </c>
      <c r="G197" s="25">
        <v>980458</v>
      </c>
      <c r="H197" s="98">
        <v>951470</v>
      </c>
      <c r="I197" s="15"/>
      <c r="J197" s="65"/>
    </row>
    <row r="198" spans="2:10" x14ac:dyDescent="0.25">
      <c r="B198" s="148"/>
      <c r="C198" s="145"/>
      <c r="D198" s="25" t="s">
        <v>241</v>
      </c>
      <c r="E198" s="32" t="s">
        <v>123</v>
      </c>
      <c r="F198" s="32">
        <f t="shared" si="13"/>
        <v>5323.92</v>
      </c>
      <c r="G198" s="32">
        <v>5323.92</v>
      </c>
      <c r="H198" s="112"/>
    </row>
    <row r="199" spans="2:10" x14ac:dyDescent="0.25">
      <c r="B199" s="148"/>
      <c r="C199" s="145"/>
      <c r="D199" s="25" t="s">
        <v>242</v>
      </c>
      <c r="E199" s="25" t="s">
        <v>43</v>
      </c>
      <c r="F199" s="25">
        <f t="shared" si="13"/>
        <v>21750</v>
      </c>
      <c r="G199" s="25">
        <v>21750</v>
      </c>
      <c r="H199" s="98">
        <v>7650</v>
      </c>
      <c r="I199" s="66"/>
    </row>
    <row r="200" spans="2:10" x14ac:dyDescent="0.25">
      <c r="B200" s="148"/>
      <c r="C200" s="145"/>
      <c r="D200" s="25" t="s">
        <v>243</v>
      </c>
      <c r="E200" s="25" t="s">
        <v>145</v>
      </c>
      <c r="F200" s="25">
        <f t="shared" si="13"/>
        <v>0</v>
      </c>
      <c r="G200" s="25">
        <v>0</v>
      </c>
      <c r="H200" s="98"/>
      <c r="I200" s="66"/>
    </row>
    <row r="201" spans="2:10" x14ac:dyDescent="0.25">
      <c r="B201" s="149"/>
      <c r="C201" s="146"/>
      <c r="D201" s="25" t="s">
        <v>244</v>
      </c>
      <c r="E201" s="84" t="s">
        <v>292</v>
      </c>
      <c r="F201" s="84">
        <f t="shared" si="13"/>
        <v>123133.98</v>
      </c>
      <c r="G201" s="84">
        <v>123133.98</v>
      </c>
      <c r="H201" s="113">
        <v>2703.2</v>
      </c>
      <c r="I201" s="88"/>
    </row>
    <row r="202" spans="2:10" x14ac:dyDescent="0.25">
      <c r="B202" s="147" t="s">
        <v>17</v>
      </c>
      <c r="C202" s="144" t="s">
        <v>18</v>
      </c>
      <c r="D202" s="25" t="s">
        <v>245</v>
      </c>
      <c r="E202" s="25" t="s">
        <v>41</v>
      </c>
      <c r="F202" s="25">
        <f t="shared" si="13"/>
        <v>13000</v>
      </c>
      <c r="G202" s="25">
        <v>13000</v>
      </c>
      <c r="H202" s="98"/>
      <c r="I202" s="15"/>
    </row>
    <row r="203" spans="2:10" ht="25.5" customHeight="1" x14ac:dyDescent="0.25">
      <c r="B203" s="149"/>
      <c r="C203" s="146"/>
      <c r="D203" s="25" t="s">
        <v>336</v>
      </c>
      <c r="E203" s="25" t="s">
        <v>42</v>
      </c>
      <c r="F203" s="25">
        <f t="shared" si="13"/>
        <v>41900</v>
      </c>
      <c r="G203" s="25">
        <v>41900</v>
      </c>
      <c r="H203" s="98"/>
    </row>
    <row r="204" spans="2:10" ht="30.75" customHeight="1" x14ac:dyDescent="0.25">
      <c r="B204" s="155" t="s">
        <v>175</v>
      </c>
      <c r="C204" s="156"/>
      <c r="D204" s="24" t="s">
        <v>246</v>
      </c>
      <c r="E204" s="24"/>
      <c r="F204" s="24">
        <f>SUM(F206:F214)</f>
        <v>1095926.3499999999</v>
      </c>
      <c r="G204" s="24">
        <f>SUM(G206:G214)</f>
        <v>1095926.3499999999</v>
      </c>
      <c r="H204" s="95">
        <f>SUM(H206:H214)</f>
        <v>907340</v>
      </c>
    </row>
    <row r="205" spans="2:10" x14ac:dyDescent="0.25">
      <c r="B205" s="96"/>
      <c r="C205" s="150" t="s">
        <v>11</v>
      </c>
      <c r="D205" s="151"/>
      <c r="E205" s="151"/>
      <c r="F205" s="151"/>
      <c r="G205" s="151"/>
      <c r="H205" s="152"/>
    </row>
    <row r="206" spans="2:10" ht="15" customHeight="1" x14ac:dyDescent="0.25">
      <c r="B206" s="147" t="s">
        <v>83</v>
      </c>
      <c r="C206" s="214" t="s">
        <v>84</v>
      </c>
      <c r="D206" s="25" t="s">
        <v>247</v>
      </c>
      <c r="E206" s="25" t="s">
        <v>41</v>
      </c>
      <c r="F206" s="25">
        <f t="shared" ref="F206:F214" si="14">SUM(G206)</f>
        <v>414000</v>
      </c>
      <c r="G206" s="25">
        <v>414000</v>
      </c>
      <c r="H206" s="98">
        <v>310333</v>
      </c>
    </row>
    <row r="207" spans="2:10" x14ac:dyDescent="0.25">
      <c r="B207" s="148"/>
      <c r="C207" s="215"/>
      <c r="D207" s="25" t="s">
        <v>248</v>
      </c>
      <c r="E207" s="25" t="s">
        <v>85</v>
      </c>
      <c r="F207" s="25">
        <f t="shared" si="14"/>
        <v>610921</v>
      </c>
      <c r="G207" s="25">
        <v>610921</v>
      </c>
      <c r="H207" s="98">
        <v>595807</v>
      </c>
      <c r="I207" s="15"/>
      <c r="J207" s="65"/>
    </row>
    <row r="208" spans="2:10" x14ac:dyDescent="0.25">
      <c r="B208" s="148"/>
      <c r="C208" s="215"/>
      <c r="D208" s="25" t="s">
        <v>249</v>
      </c>
      <c r="E208" s="32" t="s">
        <v>123</v>
      </c>
      <c r="F208" s="32">
        <f t="shared" si="14"/>
        <v>2850.38</v>
      </c>
      <c r="G208" s="32">
        <v>2850.38</v>
      </c>
      <c r="H208" s="112"/>
    </row>
    <row r="209" spans="2:10" x14ac:dyDescent="0.25">
      <c r="B209" s="148"/>
      <c r="C209" s="215"/>
      <c r="D209" s="25" t="s">
        <v>250</v>
      </c>
      <c r="E209" s="25" t="s">
        <v>42</v>
      </c>
      <c r="F209" s="25"/>
      <c r="G209" s="25"/>
      <c r="H209" s="98"/>
      <c r="I209" s="66"/>
      <c r="J209" s="14"/>
    </row>
    <row r="210" spans="2:10" x14ac:dyDescent="0.25">
      <c r="B210" s="148"/>
      <c r="C210" s="215"/>
      <c r="D210" s="25" t="s">
        <v>251</v>
      </c>
      <c r="E210" s="25" t="s">
        <v>43</v>
      </c>
      <c r="F210" s="25">
        <f t="shared" si="14"/>
        <v>19200</v>
      </c>
      <c r="G210" s="25">
        <v>19200</v>
      </c>
      <c r="H210" s="98"/>
      <c r="I210" s="66"/>
    </row>
    <row r="211" spans="2:10" x14ac:dyDescent="0.25">
      <c r="B211" s="148"/>
      <c r="C211" s="215"/>
      <c r="D211" s="25" t="s">
        <v>252</v>
      </c>
      <c r="E211" s="28" t="s">
        <v>122</v>
      </c>
      <c r="F211" s="28">
        <f t="shared" si="14"/>
        <v>4000</v>
      </c>
      <c r="G211" s="28">
        <v>4000</v>
      </c>
      <c r="H211" s="103"/>
      <c r="I211" s="66"/>
    </row>
    <row r="212" spans="2:10" x14ac:dyDescent="0.25">
      <c r="B212" s="149"/>
      <c r="C212" s="216"/>
      <c r="D212" s="25" t="s">
        <v>253</v>
      </c>
      <c r="E212" s="84" t="s">
        <v>292</v>
      </c>
      <c r="F212" s="84">
        <f t="shared" si="14"/>
        <v>4254.97</v>
      </c>
      <c r="G212" s="84">
        <v>4254.97</v>
      </c>
      <c r="H212" s="113">
        <v>1200</v>
      </c>
      <c r="I212" s="88"/>
    </row>
    <row r="213" spans="2:10" ht="19.5" customHeight="1" x14ac:dyDescent="0.25">
      <c r="B213" s="153" t="s">
        <v>17</v>
      </c>
      <c r="C213" s="144" t="s">
        <v>18</v>
      </c>
      <c r="D213" s="25" t="s">
        <v>254</v>
      </c>
      <c r="E213" s="25" t="s">
        <v>41</v>
      </c>
      <c r="F213" s="25">
        <f t="shared" si="14"/>
        <v>14000</v>
      </c>
      <c r="G213" s="25">
        <v>14000</v>
      </c>
      <c r="H213" s="98"/>
    </row>
    <row r="214" spans="2:10" ht="22.5" customHeight="1" x14ac:dyDescent="0.25">
      <c r="B214" s="154"/>
      <c r="C214" s="146"/>
      <c r="D214" s="25" t="s">
        <v>370</v>
      </c>
      <c r="E214" s="25" t="s">
        <v>42</v>
      </c>
      <c r="F214" s="25">
        <f t="shared" si="14"/>
        <v>26700</v>
      </c>
      <c r="G214" s="25">
        <v>26700</v>
      </c>
      <c r="H214" s="98"/>
    </row>
    <row r="215" spans="2:10" ht="15.75" customHeight="1" x14ac:dyDescent="0.25">
      <c r="B215" s="158" t="s">
        <v>176</v>
      </c>
      <c r="C215" s="159"/>
      <c r="D215" s="24" t="s">
        <v>255</v>
      </c>
      <c r="E215" s="24"/>
      <c r="F215" s="24">
        <f>SUM(F217:F227)</f>
        <v>3940090.7600000002</v>
      </c>
      <c r="G215" s="24">
        <f>SUM(G217:G227)</f>
        <v>3940090.7600000002</v>
      </c>
      <c r="H215" s="95">
        <f>SUM(H217:H227)</f>
        <v>3332879.04</v>
      </c>
    </row>
    <row r="216" spans="2:10" x14ac:dyDescent="0.25">
      <c r="B216" s="115"/>
      <c r="C216" s="163" t="s">
        <v>11</v>
      </c>
      <c r="D216" s="164"/>
      <c r="E216" s="164"/>
      <c r="F216" s="164"/>
      <c r="G216" s="164"/>
      <c r="H216" s="165"/>
    </row>
    <row r="217" spans="2:10" ht="18.75" customHeight="1" x14ac:dyDescent="0.25">
      <c r="B217" s="147" t="s">
        <v>83</v>
      </c>
      <c r="C217" s="144" t="s">
        <v>84</v>
      </c>
      <c r="D217" s="25" t="s">
        <v>256</v>
      </c>
      <c r="E217" s="25" t="s">
        <v>41</v>
      </c>
      <c r="F217" s="25">
        <f t="shared" ref="F217:F227" si="15">SUM(G217)</f>
        <v>887000</v>
      </c>
      <c r="G217" s="25">
        <v>887000</v>
      </c>
      <c r="H217" s="98">
        <v>725830</v>
      </c>
      <c r="I217" s="66"/>
    </row>
    <row r="218" spans="2:10" x14ac:dyDescent="0.25">
      <c r="B218" s="148"/>
      <c r="C218" s="145"/>
      <c r="D218" s="25" t="s">
        <v>257</v>
      </c>
      <c r="E218" s="25" t="s">
        <v>85</v>
      </c>
      <c r="F218" s="25">
        <f t="shared" si="15"/>
        <v>2687466</v>
      </c>
      <c r="G218" s="25">
        <v>2687466</v>
      </c>
      <c r="H218" s="98">
        <v>2605098</v>
      </c>
      <c r="I218" s="68"/>
      <c r="J218" s="14"/>
    </row>
    <row r="219" spans="2:10" x14ac:dyDescent="0.25">
      <c r="B219" s="148"/>
      <c r="C219" s="145"/>
      <c r="D219" s="25" t="s">
        <v>258</v>
      </c>
      <c r="E219" s="25" t="s">
        <v>120</v>
      </c>
      <c r="F219" s="25">
        <f t="shared" si="15"/>
        <v>0</v>
      </c>
      <c r="G219" s="25">
        <v>0</v>
      </c>
      <c r="H219" s="98"/>
    </row>
    <row r="220" spans="2:10" x14ac:dyDescent="0.25">
      <c r="B220" s="148"/>
      <c r="C220" s="145"/>
      <c r="D220" s="25" t="s">
        <v>259</v>
      </c>
      <c r="E220" s="32" t="s">
        <v>123</v>
      </c>
      <c r="F220" s="32">
        <f t="shared" si="15"/>
        <v>7297.18</v>
      </c>
      <c r="G220" s="32">
        <v>7297.18</v>
      </c>
      <c r="H220" s="112"/>
    </row>
    <row r="221" spans="2:10" x14ac:dyDescent="0.25">
      <c r="B221" s="148"/>
      <c r="C221" s="145"/>
      <c r="D221" s="25" t="s">
        <v>260</v>
      </c>
      <c r="E221" s="25" t="s">
        <v>43</v>
      </c>
      <c r="F221" s="25">
        <f t="shared" si="15"/>
        <v>70725</v>
      </c>
      <c r="G221" s="25">
        <v>70725</v>
      </c>
      <c r="H221" s="98"/>
    </row>
    <row r="222" spans="2:10" x14ac:dyDescent="0.25">
      <c r="B222" s="148"/>
      <c r="C222" s="145"/>
      <c r="D222" s="25" t="s">
        <v>261</v>
      </c>
      <c r="E222" s="84" t="s">
        <v>292</v>
      </c>
      <c r="F222" s="84">
        <f t="shared" si="15"/>
        <v>103962.58</v>
      </c>
      <c r="G222" s="84">
        <v>103962.58</v>
      </c>
      <c r="H222" s="113">
        <v>1951.04</v>
      </c>
    </row>
    <row r="223" spans="2:10" x14ac:dyDescent="0.25">
      <c r="B223" s="148"/>
      <c r="C223" s="145"/>
      <c r="D223" s="25" t="s">
        <v>262</v>
      </c>
      <c r="E223" s="25" t="s">
        <v>145</v>
      </c>
      <c r="F223" s="25">
        <f t="shared" si="15"/>
        <v>0</v>
      </c>
      <c r="G223" s="25">
        <v>0</v>
      </c>
      <c r="H223" s="98"/>
      <c r="I223" s="1"/>
    </row>
    <row r="224" spans="2:10" x14ac:dyDescent="0.25">
      <c r="B224" s="148"/>
      <c r="C224" s="145"/>
      <c r="D224" s="25" t="s">
        <v>263</v>
      </c>
      <c r="E224" s="28" t="s">
        <v>122</v>
      </c>
      <c r="F224" s="28">
        <f t="shared" si="15"/>
        <v>23940</v>
      </c>
      <c r="G224" s="28">
        <v>23940</v>
      </c>
      <c r="H224" s="103"/>
      <c r="I224" s="1"/>
    </row>
    <row r="225" spans="2:10" x14ac:dyDescent="0.25">
      <c r="B225" s="149"/>
      <c r="C225" s="146"/>
      <c r="D225" s="25" t="s">
        <v>337</v>
      </c>
      <c r="E225" s="25" t="s">
        <v>42</v>
      </c>
      <c r="F225" s="25">
        <f t="shared" si="15"/>
        <v>0</v>
      </c>
      <c r="G225" s="25"/>
      <c r="H225" s="98"/>
      <c r="I225" s="88"/>
      <c r="J225" s="14"/>
    </row>
    <row r="226" spans="2:10" ht="25.5" customHeight="1" x14ac:dyDescent="0.25">
      <c r="B226" s="153" t="s">
        <v>17</v>
      </c>
      <c r="C226" s="144" t="s">
        <v>18</v>
      </c>
      <c r="D226" s="25" t="s">
        <v>338</v>
      </c>
      <c r="E226" s="25" t="s">
        <v>42</v>
      </c>
      <c r="F226" s="25">
        <f t="shared" si="15"/>
        <v>146700</v>
      </c>
      <c r="G226" s="25">
        <v>146700</v>
      </c>
      <c r="H226" s="98"/>
      <c r="I226" s="15"/>
    </row>
    <row r="227" spans="2:10" x14ac:dyDescent="0.25">
      <c r="B227" s="154"/>
      <c r="C227" s="146"/>
      <c r="D227" s="25" t="s">
        <v>371</v>
      </c>
      <c r="E227" s="25" t="s">
        <v>41</v>
      </c>
      <c r="F227" s="25">
        <f t="shared" si="15"/>
        <v>13000</v>
      </c>
      <c r="G227" s="25">
        <v>13000</v>
      </c>
      <c r="H227" s="98"/>
    </row>
    <row r="228" spans="2:10" x14ac:dyDescent="0.25">
      <c r="B228" s="158" t="s">
        <v>167</v>
      </c>
      <c r="C228" s="159"/>
      <c r="D228" s="24" t="s">
        <v>264</v>
      </c>
      <c r="E228" s="24"/>
      <c r="F228" s="24">
        <f>SUM(F230:F239)</f>
        <v>3539121.16</v>
      </c>
      <c r="G228" s="24">
        <f>SUM(G230:G239)</f>
        <v>3539121.16</v>
      </c>
      <c r="H228" s="95">
        <f>SUM(H230:H239)</f>
        <v>2699888</v>
      </c>
    </row>
    <row r="229" spans="2:10" x14ac:dyDescent="0.25">
      <c r="B229" s="96"/>
      <c r="C229" s="150" t="s">
        <v>11</v>
      </c>
      <c r="D229" s="151"/>
      <c r="E229" s="151"/>
      <c r="F229" s="151"/>
      <c r="G229" s="151"/>
      <c r="H229" s="152"/>
    </row>
    <row r="230" spans="2:10" ht="15" customHeight="1" x14ac:dyDescent="0.25">
      <c r="B230" s="147" t="s">
        <v>83</v>
      </c>
      <c r="C230" s="144" t="s">
        <v>84</v>
      </c>
      <c r="D230" s="25" t="s">
        <v>265</v>
      </c>
      <c r="E230" s="25" t="s">
        <v>41</v>
      </c>
      <c r="F230" s="25">
        <f>SUM(G230)</f>
        <v>810000</v>
      </c>
      <c r="G230" s="25">
        <v>810000</v>
      </c>
      <c r="H230" s="98">
        <v>614727</v>
      </c>
      <c r="I230" s="68"/>
    </row>
    <row r="231" spans="2:10" x14ac:dyDescent="0.25">
      <c r="B231" s="148"/>
      <c r="C231" s="145"/>
      <c r="D231" s="25" t="s">
        <v>266</v>
      </c>
      <c r="E231" s="25" t="s">
        <v>85</v>
      </c>
      <c r="F231" s="25">
        <f>SUM(G231)</f>
        <v>2157068</v>
      </c>
      <c r="G231" s="25">
        <v>2157068</v>
      </c>
      <c r="H231" s="98">
        <v>2078641</v>
      </c>
      <c r="I231" s="68"/>
      <c r="J231" s="14"/>
    </row>
    <row r="232" spans="2:10" x14ac:dyDescent="0.25">
      <c r="B232" s="148"/>
      <c r="C232" s="145"/>
      <c r="D232" s="25" t="s">
        <v>267</v>
      </c>
      <c r="E232" s="32" t="s">
        <v>123</v>
      </c>
      <c r="F232" s="32">
        <f t="shared" ref="F232:F239" si="16">SUM(G232)</f>
        <v>8565.35</v>
      </c>
      <c r="G232" s="32">
        <v>8565.35</v>
      </c>
      <c r="H232" s="112"/>
    </row>
    <row r="233" spans="2:10" x14ac:dyDescent="0.25">
      <c r="B233" s="148"/>
      <c r="C233" s="145"/>
      <c r="D233" s="25" t="s">
        <v>268</v>
      </c>
      <c r="E233" s="25" t="s">
        <v>43</v>
      </c>
      <c r="F233" s="25">
        <f t="shared" si="16"/>
        <v>38200</v>
      </c>
      <c r="G233" s="25">
        <v>38200</v>
      </c>
      <c r="H233" s="98">
        <v>3000</v>
      </c>
    </row>
    <row r="234" spans="2:10" x14ac:dyDescent="0.25">
      <c r="B234" s="148"/>
      <c r="C234" s="145"/>
      <c r="D234" s="25" t="s">
        <v>269</v>
      </c>
      <c r="E234" s="72" t="s">
        <v>292</v>
      </c>
      <c r="F234" s="72">
        <f t="shared" si="16"/>
        <v>392276.81</v>
      </c>
      <c r="G234" s="72">
        <v>392276.81</v>
      </c>
      <c r="H234" s="100">
        <v>3520</v>
      </c>
      <c r="I234" s="57"/>
    </row>
    <row r="235" spans="2:10" x14ac:dyDescent="0.25">
      <c r="B235" s="148"/>
      <c r="C235" s="145"/>
      <c r="D235" s="25" t="s">
        <v>270</v>
      </c>
      <c r="E235" s="25" t="s">
        <v>145</v>
      </c>
      <c r="F235" s="25">
        <f t="shared" si="16"/>
        <v>0</v>
      </c>
      <c r="G235" s="25">
        <v>0</v>
      </c>
      <c r="H235" s="98"/>
      <c r="I235" s="68"/>
    </row>
    <row r="236" spans="2:10" x14ac:dyDescent="0.25">
      <c r="B236" s="148"/>
      <c r="C236" s="145"/>
      <c r="D236" s="25" t="s">
        <v>339</v>
      </c>
      <c r="E236" s="28" t="s">
        <v>122</v>
      </c>
      <c r="F236" s="28">
        <f t="shared" ref="F236" si="17">SUM(G236)</f>
        <v>23780</v>
      </c>
      <c r="G236" s="28">
        <v>23780</v>
      </c>
      <c r="H236" s="103"/>
      <c r="I236" s="68"/>
    </row>
    <row r="237" spans="2:10" x14ac:dyDescent="0.25">
      <c r="B237" s="149"/>
      <c r="C237" s="146"/>
      <c r="D237" s="25" t="s">
        <v>271</v>
      </c>
      <c r="E237" s="25" t="s">
        <v>42</v>
      </c>
      <c r="F237" s="25">
        <f t="shared" si="16"/>
        <v>9531</v>
      </c>
      <c r="G237" s="25">
        <v>9531</v>
      </c>
      <c r="H237" s="98"/>
      <c r="I237" s="88"/>
      <c r="J237" s="14"/>
    </row>
    <row r="238" spans="2:10" x14ac:dyDescent="0.25">
      <c r="B238" s="170" t="s">
        <v>17</v>
      </c>
      <c r="C238" s="144" t="s">
        <v>18</v>
      </c>
      <c r="D238" s="25" t="s">
        <v>272</v>
      </c>
      <c r="E238" s="25" t="s">
        <v>41</v>
      </c>
      <c r="F238" s="25">
        <f t="shared" si="16"/>
        <v>0</v>
      </c>
      <c r="G238" s="25">
        <v>0</v>
      </c>
      <c r="H238" s="98"/>
      <c r="I238" s="15"/>
    </row>
    <row r="239" spans="2:10" ht="22.5" customHeight="1" x14ac:dyDescent="0.25">
      <c r="B239" s="171"/>
      <c r="C239" s="146"/>
      <c r="D239" s="25" t="s">
        <v>372</v>
      </c>
      <c r="E239" s="25" t="s">
        <v>42</v>
      </c>
      <c r="F239" s="25">
        <f t="shared" si="16"/>
        <v>99700</v>
      </c>
      <c r="G239" s="25">
        <v>99700</v>
      </c>
      <c r="H239" s="98"/>
      <c r="I239" s="15"/>
    </row>
    <row r="240" spans="2:10" ht="17.25" customHeight="1" x14ac:dyDescent="0.25">
      <c r="B240" s="158" t="s">
        <v>340</v>
      </c>
      <c r="C240" s="159"/>
      <c r="D240" s="24" t="s">
        <v>273</v>
      </c>
      <c r="E240" s="24"/>
      <c r="F240" s="24">
        <f>SUM(F242:F248)</f>
        <v>1743126</v>
      </c>
      <c r="G240" s="24">
        <f>SUM(G242:G248)</f>
        <v>1743126</v>
      </c>
      <c r="H240" s="95">
        <f>SUM(H242:H248)</f>
        <v>1458225</v>
      </c>
    </row>
    <row r="241" spans="2:10" x14ac:dyDescent="0.25">
      <c r="B241" s="96"/>
      <c r="C241" s="150" t="s">
        <v>11</v>
      </c>
      <c r="D241" s="151"/>
      <c r="E241" s="151"/>
      <c r="F241" s="151"/>
      <c r="G241" s="151"/>
      <c r="H241" s="152"/>
    </row>
    <row r="242" spans="2:10" ht="15" customHeight="1" x14ac:dyDescent="0.25">
      <c r="B242" s="147" t="s">
        <v>83</v>
      </c>
      <c r="C242" s="144" t="s">
        <v>84</v>
      </c>
      <c r="D242" s="25" t="s">
        <v>274</v>
      </c>
      <c r="E242" s="25" t="s">
        <v>41</v>
      </c>
      <c r="F242" s="25">
        <f t="shared" ref="F242:F248" si="18">SUM(G242)</f>
        <v>1521300</v>
      </c>
      <c r="G242" s="25">
        <v>1521300</v>
      </c>
      <c r="H242" s="98">
        <v>1391350</v>
      </c>
      <c r="I242" s="57"/>
      <c r="J242" s="14"/>
    </row>
    <row r="243" spans="2:10" x14ac:dyDescent="0.25">
      <c r="B243" s="148"/>
      <c r="C243" s="145"/>
      <c r="D243" s="25" t="s">
        <v>275</v>
      </c>
      <c r="E243" s="25" t="s">
        <v>85</v>
      </c>
      <c r="F243" s="25">
        <f t="shared" si="18"/>
        <v>63785</v>
      </c>
      <c r="G243" s="25">
        <v>63785</v>
      </c>
      <c r="H243" s="98">
        <v>62875</v>
      </c>
      <c r="I243" s="1"/>
      <c r="J243" s="15"/>
    </row>
    <row r="244" spans="2:10" x14ac:dyDescent="0.25">
      <c r="B244" s="148"/>
      <c r="C244" s="145"/>
      <c r="D244" s="25" t="s">
        <v>276</v>
      </c>
      <c r="E244" s="32" t="s">
        <v>123</v>
      </c>
      <c r="F244" s="32">
        <f t="shared" si="18"/>
        <v>4441</v>
      </c>
      <c r="G244" s="32">
        <v>4441</v>
      </c>
      <c r="H244" s="112"/>
    </row>
    <row r="245" spans="2:10" x14ac:dyDescent="0.25">
      <c r="B245" s="148"/>
      <c r="C245" s="145"/>
      <c r="D245" s="25" t="s">
        <v>277</v>
      </c>
      <c r="E245" s="25" t="s">
        <v>43</v>
      </c>
      <c r="F245" s="25">
        <f t="shared" si="18"/>
        <v>100000</v>
      </c>
      <c r="G245" s="25">
        <v>100000</v>
      </c>
      <c r="H245" s="98">
        <v>4000</v>
      </c>
    </row>
    <row r="246" spans="2:10" x14ac:dyDescent="0.25">
      <c r="B246" s="148"/>
      <c r="C246" s="145"/>
      <c r="D246" s="25" t="s">
        <v>374</v>
      </c>
      <c r="E246" s="28" t="s">
        <v>122</v>
      </c>
      <c r="F246" s="28">
        <f t="shared" si="18"/>
        <v>45600</v>
      </c>
      <c r="G246" s="28">
        <v>45600</v>
      </c>
      <c r="H246" s="103"/>
      <c r="I246" s="14"/>
    </row>
    <row r="247" spans="2:10" x14ac:dyDescent="0.25">
      <c r="B247" s="149"/>
      <c r="C247" s="146"/>
      <c r="D247" s="25" t="s">
        <v>278</v>
      </c>
      <c r="E247" s="25" t="s">
        <v>42</v>
      </c>
      <c r="F247" s="25">
        <f t="shared" si="18"/>
        <v>0</v>
      </c>
      <c r="G247" s="25"/>
      <c r="H247" s="98"/>
      <c r="I247" s="88"/>
    </row>
    <row r="248" spans="2:10" ht="30" customHeight="1" x14ac:dyDescent="0.25">
      <c r="B248" s="108" t="s">
        <v>17</v>
      </c>
      <c r="C248" s="52" t="s">
        <v>18</v>
      </c>
      <c r="D248" s="25" t="s">
        <v>375</v>
      </c>
      <c r="E248" s="25" t="s">
        <v>41</v>
      </c>
      <c r="F248" s="25">
        <f t="shared" si="18"/>
        <v>8000</v>
      </c>
      <c r="G248" s="25">
        <v>8000</v>
      </c>
      <c r="H248" s="98"/>
      <c r="I248" s="15"/>
    </row>
    <row r="249" spans="2:10" ht="18" customHeight="1" x14ac:dyDescent="0.25">
      <c r="B249" s="158" t="s">
        <v>164</v>
      </c>
      <c r="C249" s="159"/>
      <c r="D249" s="24" t="s">
        <v>279</v>
      </c>
      <c r="E249" s="24"/>
      <c r="F249" s="24">
        <f>SUM(F251:F255)</f>
        <v>1588431.65</v>
      </c>
      <c r="G249" s="24">
        <f>SUM(G251:G256)</f>
        <v>1595287.7799999998</v>
      </c>
      <c r="H249" s="95">
        <f>SUM(H251:H256)</f>
        <v>1358214</v>
      </c>
    </row>
    <row r="250" spans="2:10" x14ac:dyDescent="0.25">
      <c r="B250" s="96"/>
      <c r="C250" s="150" t="s">
        <v>11</v>
      </c>
      <c r="D250" s="151"/>
      <c r="E250" s="151"/>
      <c r="F250" s="151"/>
      <c r="G250" s="151"/>
      <c r="H250" s="152"/>
    </row>
    <row r="251" spans="2:10" ht="15" customHeight="1" x14ac:dyDescent="0.25">
      <c r="B251" s="169" t="s">
        <v>83</v>
      </c>
      <c r="C251" s="166" t="s">
        <v>84</v>
      </c>
      <c r="D251" s="25" t="s">
        <v>280</v>
      </c>
      <c r="E251" s="25" t="s">
        <v>41</v>
      </c>
      <c r="F251" s="25">
        <f>SUM(G251)</f>
        <v>870000</v>
      </c>
      <c r="G251" s="25">
        <v>870000</v>
      </c>
      <c r="H251" s="98">
        <v>768250</v>
      </c>
    </row>
    <row r="252" spans="2:10" x14ac:dyDescent="0.25">
      <c r="B252" s="169"/>
      <c r="C252" s="167"/>
      <c r="D252" s="25" t="s">
        <v>281</v>
      </c>
      <c r="E252" s="25" t="s">
        <v>85</v>
      </c>
      <c r="F252" s="25">
        <f>SUM(G252)</f>
        <v>607239</v>
      </c>
      <c r="G252" s="25">
        <v>607239</v>
      </c>
      <c r="H252" s="98">
        <v>589964</v>
      </c>
      <c r="I252" s="66"/>
      <c r="J252" s="14"/>
    </row>
    <row r="253" spans="2:10" x14ac:dyDescent="0.25">
      <c r="B253" s="169"/>
      <c r="C253" s="167"/>
      <c r="D253" s="25" t="s">
        <v>282</v>
      </c>
      <c r="E253" s="32" t="s">
        <v>123</v>
      </c>
      <c r="F253" s="32">
        <f>SUM(G253)</f>
        <v>1442.65</v>
      </c>
      <c r="G253" s="32">
        <v>1442.65</v>
      </c>
      <c r="H253" s="112"/>
    </row>
    <row r="254" spans="2:10" x14ac:dyDescent="0.25">
      <c r="B254" s="169"/>
      <c r="C254" s="167"/>
      <c r="D254" s="25" t="s">
        <v>308</v>
      </c>
      <c r="E254" s="25" t="s">
        <v>43</v>
      </c>
      <c r="F254" s="25">
        <f>SUM(G254)</f>
        <v>109750</v>
      </c>
      <c r="G254" s="25">
        <v>109750</v>
      </c>
      <c r="H254" s="98"/>
      <c r="I254" s="66"/>
    </row>
    <row r="255" spans="2:10" x14ac:dyDescent="0.25">
      <c r="B255" s="169"/>
      <c r="C255" s="167"/>
      <c r="D255" s="25" t="s">
        <v>341</v>
      </c>
      <c r="E255" s="25" t="s">
        <v>42</v>
      </c>
      <c r="F255" s="25">
        <f>SUM(G255)</f>
        <v>0</v>
      </c>
      <c r="G255" s="25"/>
      <c r="H255" s="98"/>
      <c r="I255" s="66"/>
      <c r="J255" s="14"/>
    </row>
    <row r="256" spans="2:10" x14ac:dyDescent="0.25">
      <c r="B256" s="169"/>
      <c r="C256" s="168"/>
      <c r="D256" s="25" t="s">
        <v>310</v>
      </c>
      <c r="E256" s="72" t="s">
        <v>292</v>
      </c>
      <c r="F256" s="72">
        <f t="shared" ref="F256" si="19">SUM(G256)</f>
        <v>6856.13</v>
      </c>
      <c r="G256" s="72">
        <v>6856.13</v>
      </c>
      <c r="H256" s="100"/>
      <c r="I256" s="88"/>
      <c r="J256" s="14"/>
    </row>
    <row r="257" spans="2:10" x14ac:dyDescent="0.25">
      <c r="B257" s="158" t="s">
        <v>165</v>
      </c>
      <c r="C257" s="159"/>
      <c r="D257" s="24" t="s">
        <v>283</v>
      </c>
      <c r="E257" s="24"/>
      <c r="F257" s="24">
        <f>SUM(F259:F267)</f>
        <v>1348294.61</v>
      </c>
      <c r="G257" s="24">
        <f>SUM(G259:G267)</f>
        <v>1348294.61</v>
      </c>
      <c r="H257" s="95">
        <f>SUM(H259:H267)</f>
        <v>1156216</v>
      </c>
    </row>
    <row r="258" spans="2:10" x14ac:dyDescent="0.25">
      <c r="B258" s="96"/>
      <c r="C258" s="150" t="s">
        <v>11</v>
      </c>
      <c r="D258" s="151"/>
      <c r="E258" s="151"/>
      <c r="F258" s="151"/>
      <c r="G258" s="151"/>
      <c r="H258" s="152"/>
    </row>
    <row r="259" spans="2:10" ht="15" customHeight="1" x14ac:dyDescent="0.25">
      <c r="B259" s="147" t="s">
        <v>83</v>
      </c>
      <c r="C259" s="214" t="s">
        <v>84</v>
      </c>
      <c r="D259" s="25" t="s">
        <v>284</v>
      </c>
      <c r="E259" s="25" t="s">
        <v>41</v>
      </c>
      <c r="F259" s="25">
        <f>SUM(G259)</f>
        <v>770000</v>
      </c>
      <c r="G259" s="25">
        <v>770000</v>
      </c>
      <c r="H259" s="98">
        <v>681045</v>
      </c>
    </row>
    <row r="260" spans="2:10" x14ac:dyDescent="0.25">
      <c r="B260" s="148"/>
      <c r="C260" s="215"/>
      <c r="D260" s="25" t="s">
        <v>285</v>
      </c>
      <c r="E260" s="25" t="s">
        <v>85</v>
      </c>
      <c r="F260" s="25">
        <f>SUM(G260)</f>
        <v>465554</v>
      </c>
      <c r="G260" s="25">
        <v>465554</v>
      </c>
      <c r="H260" s="98">
        <v>452953</v>
      </c>
      <c r="I260" s="71"/>
      <c r="J260" s="70"/>
    </row>
    <row r="261" spans="2:10" x14ac:dyDescent="0.25">
      <c r="B261" s="148"/>
      <c r="C261" s="215"/>
      <c r="D261" s="25" t="s">
        <v>286</v>
      </c>
      <c r="E261" s="32" t="s">
        <v>123</v>
      </c>
      <c r="F261" s="32">
        <f t="shared" ref="F261:F267" si="20">SUM(G261)</f>
        <v>3879.54</v>
      </c>
      <c r="G261" s="32">
        <v>3879.54</v>
      </c>
      <c r="H261" s="112"/>
    </row>
    <row r="262" spans="2:10" x14ac:dyDescent="0.25">
      <c r="B262" s="148"/>
      <c r="C262" s="215"/>
      <c r="D262" s="25" t="s">
        <v>298</v>
      </c>
      <c r="E262" s="25" t="s">
        <v>43</v>
      </c>
      <c r="F262" s="25">
        <f t="shared" si="20"/>
        <v>56000</v>
      </c>
      <c r="G262" s="25">
        <v>56000</v>
      </c>
      <c r="H262" s="98">
        <v>10000</v>
      </c>
      <c r="I262" s="66"/>
    </row>
    <row r="263" spans="2:10" x14ac:dyDescent="0.25">
      <c r="B263" s="148"/>
      <c r="C263" s="215"/>
      <c r="D263" s="25" t="s">
        <v>342</v>
      </c>
      <c r="E263" s="25" t="s">
        <v>42</v>
      </c>
      <c r="F263" s="25">
        <f t="shared" si="20"/>
        <v>19062</v>
      </c>
      <c r="G263" s="25">
        <v>19062</v>
      </c>
      <c r="H263" s="98">
        <v>12218</v>
      </c>
      <c r="I263" s="57"/>
      <c r="J263" s="14"/>
    </row>
    <row r="264" spans="2:10" x14ac:dyDescent="0.25">
      <c r="B264" s="148"/>
      <c r="C264" s="215"/>
      <c r="D264" s="25" t="s">
        <v>311</v>
      </c>
      <c r="E264" s="28" t="s">
        <v>122</v>
      </c>
      <c r="F264" s="28">
        <f t="shared" ref="F264" si="21">SUM(G264)</f>
        <v>18700</v>
      </c>
      <c r="G264" s="28">
        <v>18700</v>
      </c>
      <c r="H264" s="103"/>
      <c r="I264" s="68"/>
      <c r="J264" s="14"/>
    </row>
    <row r="265" spans="2:10" x14ac:dyDescent="0.25">
      <c r="B265" s="149"/>
      <c r="C265" s="216"/>
      <c r="D265" s="25" t="s">
        <v>343</v>
      </c>
      <c r="E265" s="72" t="s">
        <v>292</v>
      </c>
      <c r="F265" s="72">
        <f t="shared" si="20"/>
        <v>12199.07</v>
      </c>
      <c r="G265" s="72">
        <v>12199.07</v>
      </c>
      <c r="H265" s="100"/>
      <c r="I265" s="88"/>
      <c r="J265" s="14"/>
    </row>
    <row r="266" spans="2:10" x14ac:dyDescent="0.25">
      <c r="B266" s="147" t="s">
        <v>17</v>
      </c>
      <c r="C266" s="144" t="s">
        <v>18</v>
      </c>
      <c r="D266" s="25" t="s">
        <v>344</v>
      </c>
      <c r="E266" s="25" t="s">
        <v>41</v>
      </c>
      <c r="F266" s="25">
        <f t="shared" si="20"/>
        <v>0</v>
      </c>
      <c r="G266" s="25">
        <v>0</v>
      </c>
      <c r="H266" s="98"/>
    </row>
    <row r="267" spans="2:10" ht="25.5" customHeight="1" x14ac:dyDescent="0.25">
      <c r="B267" s="149"/>
      <c r="C267" s="146"/>
      <c r="D267" s="25" t="s">
        <v>376</v>
      </c>
      <c r="E267" s="25" t="s">
        <v>42</v>
      </c>
      <c r="F267" s="25">
        <f t="shared" si="20"/>
        <v>2900</v>
      </c>
      <c r="G267" s="25">
        <v>2900</v>
      </c>
      <c r="H267" s="98"/>
    </row>
    <row r="268" spans="2:10" ht="18" customHeight="1" x14ac:dyDescent="0.25">
      <c r="B268" s="158" t="s">
        <v>166</v>
      </c>
      <c r="C268" s="159"/>
      <c r="D268" s="24" t="s">
        <v>287</v>
      </c>
      <c r="E268" s="24"/>
      <c r="F268" s="24">
        <f>SUM(F270:F274)</f>
        <v>1734092.48</v>
      </c>
      <c r="G268" s="24">
        <f>SUM(G270:G276)</f>
        <v>1798575.13</v>
      </c>
      <c r="H268" s="95">
        <f>SUM(H270:H276)</f>
        <v>1493548</v>
      </c>
    </row>
    <row r="269" spans="2:10" x14ac:dyDescent="0.25">
      <c r="B269" s="96"/>
      <c r="C269" s="150" t="s">
        <v>11</v>
      </c>
      <c r="D269" s="151"/>
      <c r="E269" s="151"/>
      <c r="F269" s="151"/>
      <c r="G269" s="151"/>
      <c r="H269" s="152"/>
    </row>
    <row r="270" spans="2:10" ht="15" customHeight="1" x14ac:dyDescent="0.25">
      <c r="B270" s="211" t="s">
        <v>83</v>
      </c>
      <c r="C270" s="210" t="s">
        <v>84</v>
      </c>
      <c r="D270" s="25" t="s">
        <v>288</v>
      </c>
      <c r="E270" s="25" t="s">
        <v>41</v>
      </c>
      <c r="F270" s="25">
        <f>SUM(G270)</f>
        <v>910000</v>
      </c>
      <c r="G270" s="25">
        <v>910000</v>
      </c>
      <c r="H270" s="98">
        <v>796355</v>
      </c>
    </row>
    <row r="271" spans="2:10" x14ac:dyDescent="0.25">
      <c r="B271" s="212"/>
      <c r="C271" s="210"/>
      <c r="D271" s="25" t="s">
        <v>86</v>
      </c>
      <c r="E271" s="25" t="s">
        <v>85</v>
      </c>
      <c r="F271" s="25">
        <f>SUM(G271)</f>
        <v>689290</v>
      </c>
      <c r="G271" s="25">
        <v>689290</v>
      </c>
      <c r="H271" s="98">
        <v>668829</v>
      </c>
      <c r="I271" s="66"/>
      <c r="J271" s="14"/>
    </row>
    <row r="272" spans="2:10" x14ac:dyDescent="0.25">
      <c r="B272" s="212"/>
      <c r="C272" s="210"/>
      <c r="D272" s="25" t="s">
        <v>87</v>
      </c>
      <c r="E272" s="32" t="s">
        <v>123</v>
      </c>
      <c r="F272" s="32">
        <f>SUM(G272)</f>
        <v>20505.48</v>
      </c>
      <c r="G272" s="32">
        <v>20505.48</v>
      </c>
      <c r="H272" s="112"/>
    </row>
    <row r="273" spans="2:10" x14ac:dyDescent="0.25">
      <c r="B273" s="212"/>
      <c r="C273" s="210"/>
      <c r="D273" s="25" t="s">
        <v>126</v>
      </c>
      <c r="E273" s="25" t="s">
        <v>43</v>
      </c>
      <c r="F273" s="25">
        <f>SUM(G273)</f>
        <v>100000</v>
      </c>
      <c r="G273" s="25">
        <v>100000</v>
      </c>
      <c r="H273" s="98"/>
      <c r="I273" s="66"/>
    </row>
    <row r="274" spans="2:10" x14ac:dyDescent="0.25">
      <c r="B274" s="212"/>
      <c r="C274" s="210"/>
      <c r="D274" s="25" t="s">
        <v>140</v>
      </c>
      <c r="E274" s="25" t="s">
        <v>42</v>
      </c>
      <c r="F274" s="25">
        <f>SUM(G274)</f>
        <v>14297</v>
      </c>
      <c r="G274" s="25">
        <v>14297</v>
      </c>
      <c r="H274" s="98">
        <v>9164</v>
      </c>
      <c r="I274" s="57"/>
      <c r="J274" s="14"/>
    </row>
    <row r="275" spans="2:10" x14ac:dyDescent="0.25">
      <c r="B275" s="212"/>
      <c r="C275" s="210"/>
      <c r="D275" s="25" t="s">
        <v>141</v>
      </c>
      <c r="E275" s="72" t="s">
        <v>292</v>
      </c>
      <c r="F275" s="72">
        <f t="shared" ref="F275" si="22">SUM(G275)</f>
        <v>38624.01</v>
      </c>
      <c r="G275" s="72">
        <v>38624.01</v>
      </c>
      <c r="H275" s="100">
        <v>19200</v>
      </c>
      <c r="I275" s="57"/>
      <c r="J275" s="14"/>
    </row>
    <row r="276" spans="2:10" x14ac:dyDescent="0.25">
      <c r="B276" s="213"/>
      <c r="C276" s="210"/>
      <c r="D276" s="25" t="s">
        <v>345</v>
      </c>
      <c r="E276" s="82" t="s">
        <v>304</v>
      </c>
      <c r="F276" s="25"/>
      <c r="G276" s="82">
        <v>25858.639999999999</v>
      </c>
      <c r="H276" s="116"/>
      <c r="I276" s="88"/>
      <c r="J276" s="14"/>
    </row>
    <row r="277" spans="2:10" ht="30" customHeight="1" x14ac:dyDescent="0.25">
      <c r="B277" s="155" t="s">
        <v>177</v>
      </c>
      <c r="C277" s="156"/>
      <c r="D277" s="24" t="s">
        <v>88</v>
      </c>
      <c r="E277" s="24"/>
      <c r="F277" s="24">
        <f>SUM(F279:F286)</f>
        <v>2326167.5300000003</v>
      </c>
      <c r="G277" s="24">
        <f>SUM(G279:G286)</f>
        <v>2326167.5300000003</v>
      </c>
      <c r="H277" s="95">
        <f>SUM(H279:H286)</f>
        <v>1948966</v>
      </c>
    </row>
    <row r="278" spans="2:10" x14ac:dyDescent="0.25">
      <c r="B278" s="96"/>
      <c r="C278" s="207" t="s">
        <v>11</v>
      </c>
      <c r="D278" s="208"/>
      <c r="E278" s="208"/>
      <c r="F278" s="208"/>
      <c r="G278" s="208"/>
      <c r="H278" s="209"/>
    </row>
    <row r="279" spans="2:10" ht="15" customHeight="1" x14ac:dyDescent="0.25">
      <c r="B279" s="147" t="s">
        <v>83</v>
      </c>
      <c r="C279" s="214" t="s">
        <v>84</v>
      </c>
      <c r="D279" s="25" t="s">
        <v>89</v>
      </c>
      <c r="E279" s="25" t="s">
        <v>41</v>
      </c>
      <c r="F279" s="25">
        <f>SUM(G279)</f>
        <v>1029000</v>
      </c>
      <c r="G279" s="25">
        <v>1029000</v>
      </c>
      <c r="H279" s="98">
        <v>846450</v>
      </c>
      <c r="I279" s="15"/>
    </row>
    <row r="280" spans="2:10" x14ac:dyDescent="0.25">
      <c r="B280" s="148"/>
      <c r="C280" s="215"/>
      <c r="D280" s="25" t="s">
        <v>90</v>
      </c>
      <c r="E280" s="25" t="s">
        <v>42</v>
      </c>
      <c r="F280" s="25">
        <f>SUM(G280)</f>
        <v>42890</v>
      </c>
      <c r="G280" s="25">
        <v>42890</v>
      </c>
      <c r="H280" s="98">
        <v>22000</v>
      </c>
      <c r="I280" s="57"/>
      <c r="J280" s="14"/>
    </row>
    <row r="281" spans="2:10" x14ac:dyDescent="0.25">
      <c r="B281" s="148"/>
      <c r="C281" s="215"/>
      <c r="D281" s="25" t="s">
        <v>168</v>
      </c>
      <c r="E281" s="25" t="s">
        <v>85</v>
      </c>
      <c r="F281" s="25">
        <f>SUM(G281)</f>
        <v>1099723</v>
      </c>
      <c r="G281" s="25">
        <v>1099723</v>
      </c>
      <c r="H281" s="98">
        <v>1071636</v>
      </c>
      <c r="I281" s="68"/>
      <c r="J281" s="14"/>
    </row>
    <row r="282" spans="2:10" x14ac:dyDescent="0.25">
      <c r="B282" s="148"/>
      <c r="C282" s="215"/>
      <c r="D282" s="25" t="s">
        <v>184</v>
      </c>
      <c r="E282" s="32" t="s">
        <v>123</v>
      </c>
      <c r="F282" s="32">
        <f>SUM(G282)</f>
        <v>6957.2</v>
      </c>
      <c r="G282" s="32">
        <v>6957.2</v>
      </c>
      <c r="H282" s="112"/>
    </row>
    <row r="283" spans="2:10" x14ac:dyDescent="0.25">
      <c r="B283" s="148"/>
      <c r="C283" s="215"/>
      <c r="D283" s="25" t="s">
        <v>160</v>
      </c>
      <c r="E283" s="25" t="s">
        <v>43</v>
      </c>
      <c r="F283" s="25">
        <f>SUM(G283)</f>
        <v>55000</v>
      </c>
      <c r="G283" s="25">
        <v>55000</v>
      </c>
      <c r="H283" s="98">
        <v>8200</v>
      </c>
      <c r="I283" s="66"/>
    </row>
    <row r="284" spans="2:10" x14ac:dyDescent="0.25">
      <c r="B284" s="149"/>
      <c r="C284" s="216"/>
      <c r="D284" s="25" t="s">
        <v>148</v>
      </c>
      <c r="E284" s="72" t="s">
        <v>292</v>
      </c>
      <c r="F284" s="72">
        <f t="shared" ref="F284" si="23">SUM(G284)</f>
        <v>19597.330000000002</v>
      </c>
      <c r="G284" s="72">
        <v>19597.330000000002</v>
      </c>
      <c r="H284" s="100">
        <v>680</v>
      </c>
      <c r="I284" s="88"/>
    </row>
    <row r="285" spans="2:10" x14ac:dyDescent="0.25">
      <c r="B285" s="153" t="s">
        <v>17</v>
      </c>
      <c r="C285" s="144" t="s">
        <v>18</v>
      </c>
      <c r="D285" s="25" t="s">
        <v>299</v>
      </c>
      <c r="E285" s="25" t="s">
        <v>41</v>
      </c>
      <c r="F285" s="25">
        <f>SUM(G285)</f>
        <v>1000</v>
      </c>
      <c r="G285" s="25">
        <v>1000</v>
      </c>
      <c r="H285" s="98"/>
    </row>
    <row r="286" spans="2:10" ht="31.5" customHeight="1" x14ac:dyDescent="0.25">
      <c r="B286" s="154"/>
      <c r="C286" s="146"/>
      <c r="D286" s="25" t="s">
        <v>300</v>
      </c>
      <c r="E286" s="25" t="s">
        <v>42</v>
      </c>
      <c r="F286" s="25">
        <f>SUM(G286)</f>
        <v>72000</v>
      </c>
      <c r="G286" s="25">
        <v>72000</v>
      </c>
      <c r="H286" s="98"/>
      <c r="I286" s="15"/>
    </row>
    <row r="287" spans="2:10" ht="18" customHeight="1" x14ac:dyDescent="0.25">
      <c r="B287" s="155" t="s">
        <v>178</v>
      </c>
      <c r="C287" s="156"/>
      <c r="D287" s="24" t="s">
        <v>91</v>
      </c>
      <c r="E287" s="24"/>
      <c r="F287" s="24">
        <f>SUM(F289:F297)</f>
        <v>1608840.8800000001</v>
      </c>
      <c r="G287" s="24">
        <f>SUM(G289:G297)</f>
        <v>1608840.8800000001</v>
      </c>
      <c r="H287" s="95">
        <f>SUM(H289:H297)</f>
        <v>1312257</v>
      </c>
    </row>
    <row r="288" spans="2:10" ht="15.75" customHeight="1" x14ac:dyDescent="0.25">
      <c r="B288" s="96"/>
      <c r="C288" s="207" t="s">
        <v>11</v>
      </c>
      <c r="D288" s="208"/>
      <c r="E288" s="208"/>
      <c r="F288" s="208"/>
      <c r="G288" s="208"/>
      <c r="H288" s="209"/>
    </row>
    <row r="289" spans="2:10" ht="15" customHeight="1" x14ac:dyDescent="0.25">
      <c r="B289" s="147" t="s">
        <v>83</v>
      </c>
      <c r="C289" s="214" t="s">
        <v>84</v>
      </c>
      <c r="D289" s="25" t="s">
        <v>92</v>
      </c>
      <c r="E289" s="25" t="s">
        <v>41</v>
      </c>
      <c r="F289" s="25">
        <f>SUM(G289)</f>
        <v>900000</v>
      </c>
      <c r="G289" s="25">
        <v>900000</v>
      </c>
      <c r="H289" s="98">
        <v>765368</v>
      </c>
    </row>
    <row r="290" spans="2:10" x14ac:dyDescent="0.25">
      <c r="B290" s="148"/>
      <c r="C290" s="215"/>
      <c r="D290" s="25" t="s">
        <v>93</v>
      </c>
      <c r="E290" s="25" t="s">
        <v>85</v>
      </c>
      <c r="F290" s="25">
        <f>SUM(G290)</f>
        <v>550085</v>
      </c>
      <c r="G290" s="25">
        <v>550085</v>
      </c>
      <c r="H290" s="98">
        <v>532889</v>
      </c>
      <c r="I290" s="15"/>
      <c r="J290" s="15"/>
    </row>
    <row r="291" spans="2:10" ht="18.75" customHeight="1" x14ac:dyDescent="0.25">
      <c r="B291" s="148"/>
      <c r="C291" s="215"/>
      <c r="D291" s="25" t="s">
        <v>94</v>
      </c>
      <c r="E291" s="32" t="s">
        <v>123</v>
      </c>
      <c r="F291" s="32">
        <f t="shared" ref="F291:F297" si="24">SUM(G291)</f>
        <v>9005.33</v>
      </c>
      <c r="G291" s="32">
        <v>9005.33</v>
      </c>
      <c r="H291" s="112"/>
    </row>
    <row r="292" spans="2:10" ht="17.25" customHeight="1" x14ac:dyDescent="0.25">
      <c r="B292" s="148"/>
      <c r="C292" s="215"/>
      <c r="D292" s="25" t="s">
        <v>95</v>
      </c>
      <c r="E292" s="25" t="s">
        <v>43</v>
      </c>
      <c r="F292" s="25">
        <f t="shared" si="24"/>
        <v>90000</v>
      </c>
      <c r="G292" s="25">
        <v>90000</v>
      </c>
      <c r="H292" s="98"/>
      <c r="I292" s="66"/>
    </row>
    <row r="293" spans="2:10" ht="17.25" customHeight="1" x14ac:dyDescent="0.25">
      <c r="B293" s="148"/>
      <c r="C293" s="215"/>
      <c r="D293" s="25" t="s">
        <v>119</v>
      </c>
      <c r="E293" s="25" t="s">
        <v>42</v>
      </c>
      <c r="F293" s="25">
        <f t="shared" si="24"/>
        <v>23828</v>
      </c>
      <c r="G293" s="25">
        <v>23828</v>
      </c>
      <c r="H293" s="98">
        <v>14000</v>
      </c>
      <c r="I293" s="66"/>
      <c r="J293" s="14"/>
    </row>
    <row r="294" spans="2:10" ht="17.25" customHeight="1" x14ac:dyDescent="0.25">
      <c r="B294" s="148"/>
      <c r="C294" s="215"/>
      <c r="D294" s="25" t="s">
        <v>143</v>
      </c>
      <c r="E294" s="28" t="s">
        <v>122</v>
      </c>
      <c r="F294" s="28">
        <f t="shared" ref="F294" si="25">SUM(G294)</f>
        <v>5000</v>
      </c>
      <c r="G294" s="28">
        <v>5000</v>
      </c>
      <c r="H294" s="103"/>
      <c r="I294" s="66"/>
      <c r="J294" s="14"/>
    </row>
    <row r="295" spans="2:10" ht="17.25" customHeight="1" x14ac:dyDescent="0.25">
      <c r="B295" s="149"/>
      <c r="C295" s="216"/>
      <c r="D295" s="25" t="s">
        <v>303</v>
      </c>
      <c r="E295" s="72" t="s">
        <v>292</v>
      </c>
      <c r="F295" s="72">
        <f t="shared" si="24"/>
        <v>10822.55</v>
      </c>
      <c r="G295" s="72">
        <v>10822.55</v>
      </c>
      <c r="H295" s="100"/>
      <c r="I295" s="88"/>
      <c r="J295" s="14"/>
    </row>
    <row r="296" spans="2:10" ht="17.25" customHeight="1" x14ac:dyDescent="0.25">
      <c r="B296" s="153" t="s">
        <v>17</v>
      </c>
      <c r="C296" s="144" t="s">
        <v>18</v>
      </c>
      <c r="D296" s="25" t="s">
        <v>346</v>
      </c>
      <c r="E296" s="25" t="s">
        <v>41</v>
      </c>
      <c r="F296" s="25">
        <f t="shared" si="24"/>
        <v>0</v>
      </c>
      <c r="G296" s="25">
        <v>0</v>
      </c>
      <c r="H296" s="98"/>
    </row>
    <row r="297" spans="2:10" ht="18" customHeight="1" x14ac:dyDescent="0.25">
      <c r="B297" s="154"/>
      <c r="C297" s="146"/>
      <c r="D297" s="25" t="s">
        <v>377</v>
      </c>
      <c r="E297" s="25" t="s">
        <v>42</v>
      </c>
      <c r="F297" s="25">
        <f t="shared" si="24"/>
        <v>20100</v>
      </c>
      <c r="G297" s="25">
        <v>20100</v>
      </c>
      <c r="H297" s="98"/>
    </row>
    <row r="298" spans="2:10" ht="32.25" customHeight="1" x14ac:dyDescent="0.25">
      <c r="B298" s="155" t="s">
        <v>179</v>
      </c>
      <c r="C298" s="156"/>
      <c r="D298" s="24" t="s">
        <v>96</v>
      </c>
      <c r="E298" s="24"/>
      <c r="F298" s="24">
        <f>SUM(F300:F307)</f>
        <v>561287.46</v>
      </c>
      <c r="G298" s="24">
        <f>SUM(G300:G307)</f>
        <v>561287.46</v>
      </c>
      <c r="H298" s="95">
        <f>SUM(H300:H307)</f>
        <v>434152</v>
      </c>
    </row>
    <row r="299" spans="2:10" ht="16.5" customHeight="1" x14ac:dyDescent="0.25">
      <c r="B299" s="96"/>
      <c r="C299" s="207" t="s">
        <v>11</v>
      </c>
      <c r="D299" s="208"/>
      <c r="E299" s="208"/>
      <c r="F299" s="208"/>
      <c r="G299" s="208"/>
      <c r="H299" s="209"/>
    </row>
    <row r="300" spans="2:10" ht="25.5" customHeight="1" x14ac:dyDescent="0.25">
      <c r="B300" s="147" t="s">
        <v>83</v>
      </c>
      <c r="C300" s="144" t="s">
        <v>84</v>
      </c>
      <c r="D300" s="25" t="s">
        <v>97</v>
      </c>
      <c r="E300" s="25" t="s">
        <v>41</v>
      </c>
      <c r="F300" s="25">
        <f t="shared" ref="F300:F307" si="26">SUM(G300)</f>
        <v>361510</v>
      </c>
      <c r="G300" s="25">
        <v>361510</v>
      </c>
      <c r="H300" s="98">
        <v>292137</v>
      </c>
    </row>
    <row r="301" spans="2:10" ht="18" customHeight="1" x14ac:dyDescent="0.25">
      <c r="B301" s="148"/>
      <c r="C301" s="145"/>
      <c r="D301" s="25" t="s">
        <v>98</v>
      </c>
      <c r="E301" s="25" t="s">
        <v>85</v>
      </c>
      <c r="F301" s="25">
        <f t="shared" si="26"/>
        <v>117579</v>
      </c>
      <c r="G301" s="25">
        <v>117579</v>
      </c>
      <c r="H301" s="98">
        <v>113933</v>
      </c>
      <c r="I301" s="66"/>
      <c r="J301" s="14"/>
    </row>
    <row r="302" spans="2:10" ht="15" customHeight="1" x14ac:dyDescent="0.25">
      <c r="B302" s="148"/>
      <c r="C302" s="145"/>
      <c r="D302" s="25" t="s">
        <v>99</v>
      </c>
      <c r="E302" s="32" t="s">
        <v>123</v>
      </c>
      <c r="F302" s="32">
        <f t="shared" si="26"/>
        <v>2578.46</v>
      </c>
      <c r="G302" s="32">
        <v>2578.46</v>
      </c>
      <c r="H302" s="112"/>
    </row>
    <row r="303" spans="2:10" ht="15" customHeight="1" x14ac:dyDescent="0.25">
      <c r="B303" s="148"/>
      <c r="C303" s="145"/>
      <c r="D303" s="25" t="s">
        <v>100</v>
      </c>
      <c r="E303" s="25" t="s">
        <v>43</v>
      </c>
      <c r="F303" s="25">
        <f t="shared" si="26"/>
        <v>34000</v>
      </c>
      <c r="G303" s="25">
        <v>34000</v>
      </c>
      <c r="H303" s="98"/>
    </row>
    <row r="304" spans="2:10" ht="15" customHeight="1" x14ac:dyDescent="0.25">
      <c r="B304" s="148"/>
      <c r="C304" s="145"/>
      <c r="D304" s="25" t="s">
        <v>142</v>
      </c>
      <c r="E304" s="28" t="s">
        <v>122</v>
      </c>
      <c r="F304" s="28">
        <f t="shared" si="26"/>
        <v>14530</v>
      </c>
      <c r="G304" s="28">
        <v>14530</v>
      </c>
      <c r="H304" s="103"/>
      <c r="I304" s="14"/>
    </row>
    <row r="305" spans="2:10" ht="15" customHeight="1" x14ac:dyDescent="0.25">
      <c r="B305" s="149"/>
      <c r="C305" s="146"/>
      <c r="D305" s="25" t="s">
        <v>144</v>
      </c>
      <c r="E305" s="25" t="s">
        <v>42</v>
      </c>
      <c r="F305" s="25">
        <f t="shared" si="26"/>
        <v>0</v>
      </c>
      <c r="G305" s="25">
        <v>0</v>
      </c>
      <c r="H305" s="98"/>
      <c r="I305" s="88"/>
    </row>
    <row r="306" spans="2:10" ht="29.25" customHeight="1" x14ac:dyDescent="0.25">
      <c r="B306" s="97" t="s">
        <v>17</v>
      </c>
      <c r="C306" s="34" t="s">
        <v>18</v>
      </c>
      <c r="D306" s="25" t="s">
        <v>301</v>
      </c>
      <c r="E306" s="25" t="s">
        <v>42</v>
      </c>
      <c r="F306" s="25">
        <f t="shared" si="26"/>
        <v>2600</v>
      </c>
      <c r="G306" s="25">
        <v>2600</v>
      </c>
      <c r="H306" s="98"/>
    </row>
    <row r="307" spans="2:10" ht="39.75" customHeight="1" x14ac:dyDescent="0.25">
      <c r="B307" s="102" t="s">
        <v>21</v>
      </c>
      <c r="C307" s="29" t="s">
        <v>114</v>
      </c>
      <c r="D307" s="25" t="s">
        <v>378</v>
      </c>
      <c r="E307" s="25" t="s">
        <v>41</v>
      </c>
      <c r="F307" s="25">
        <f t="shared" si="26"/>
        <v>28490</v>
      </c>
      <c r="G307" s="25">
        <v>28490</v>
      </c>
      <c r="H307" s="98">
        <v>28082</v>
      </c>
    </row>
    <row r="308" spans="2:10" ht="36" customHeight="1" x14ac:dyDescent="0.25">
      <c r="B308" s="155" t="s">
        <v>180</v>
      </c>
      <c r="C308" s="219"/>
      <c r="D308" s="24" t="s">
        <v>101</v>
      </c>
      <c r="E308" s="30"/>
      <c r="F308" s="24">
        <f>SUM(F310:F312)</f>
        <v>23769.25</v>
      </c>
      <c r="G308" s="24">
        <f>SUM(G310:G312)</f>
        <v>593769.25</v>
      </c>
      <c r="H308" s="95">
        <f>SUM(H310:H312)</f>
        <v>452000</v>
      </c>
      <c r="I308" s="8"/>
    </row>
    <row r="309" spans="2:10" x14ac:dyDescent="0.25">
      <c r="B309" s="97"/>
      <c r="C309" s="220" t="s">
        <v>11</v>
      </c>
      <c r="D309" s="221"/>
      <c r="E309" s="221"/>
      <c r="F309" s="221"/>
      <c r="G309" s="221"/>
      <c r="H309" s="222"/>
      <c r="I309" s="8"/>
    </row>
    <row r="310" spans="2:10" ht="23.25" customHeight="1" x14ac:dyDescent="0.25">
      <c r="B310" s="147" t="s">
        <v>21</v>
      </c>
      <c r="C310" s="144" t="s">
        <v>114</v>
      </c>
      <c r="D310" s="25" t="s">
        <v>102</v>
      </c>
      <c r="E310" s="35" t="s">
        <v>41</v>
      </c>
      <c r="F310" s="25">
        <v>0</v>
      </c>
      <c r="G310" s="36">
        <v>570000</v>
      </c>
      <c r="H310" s="117">
        <v>452000</v>
      </c>
      <c r="I310" s="205"/>
      <c r="J310" s="206"/>
    </row>
    <row r="311" spans="2:10" ht="23.25" customHeight="1" x14ac:dyDescent="0.25">
      <c r="B311" s="148"/>
      <c r="C311" s="145"/>
      <c r="D311" s="25" t="s">
        <v>131</v>
      </c>
      <c r="E311" s="32" t="s">
        <v>123</v>
      </c>
      <c r="F311" s="32">
        <f>SUM(G311)</f>
        <v>3769.25</v>
      </c>
      <c r="G311" s="32">
        <v>3769.25</v>
      </c>
      <c r="H311" s="112"/>
      <c r="I311" s="63"/>
      <c r="J311" s="1"/>
    </row>
    <row r="312" spans="2:10" ht="28.5" customHeight="1" x14ac:dyDescent="0.25">
      <c r="B312" s="149"/>
      <c r="C312" s="146"/>
      <c r="D312" s="25" t="s">
        <v>347</v>
      </c>
      <c r="E312" s="25" t="s">
        <v>43</v>
      </c>
      <c r="F312" s="25">
        <f>SUM(G312)</f>
        <v>20000</v>
      </c>
      <c r="G312" s="25">
        <v>20000</v>
      </c>
      <c r="H312" s="98"/>
      <c r="I312" s="8"/>
    </row>
    <row r="313" spans="2:10" ht="28.5" customHeight="1" x14ac:dyDescent="0.25">
      <c r="B313" s="155" t="s">
        <v>183</v>
      </c>
      <c r="C313" s="219"/>
      <c r="D313" s="24" t="s">
        <v>103</v>
      </c>
      <c r="E313" s="30"/>
      <c r="F313" s="24">
        <f>SUM(F318:F320)</f>
        <v>135137636.03999996</v>
      </c>
      <c r="G313" s="24">
        <f>SUM(G315:G317)</f>
        <v>128281.89</v>
      </c>
      <c r="H313" s="95">
        <f>SUM(H315:H317)</f>
        <v>76600</v>
      </c>
      <c r="I313" s="8"/>
    </row>
    <row r="314" spans="2:10" ht="16.5" customHeight="1" x14ac:dyDescent="0.25">
      <c r="B314" s="118"/>
      <c r="C314" s="226" t="s">
        <v>11</v>
      </c>
      <c r="D314" s="227"/>
      <c r="E314" s="227"/>
      <c r="F314" s="227"/>
      <c r="G314" s="227"/>
      <c r="H314" s="228"/>
      <c r="I314" s="8"/>
    </row>
    <row r="315" spans="2:10" ht="23.25" customHeight="1" x14ac:dyDescent="0.25">
      <c r="B315" s="147" t="s">
        <v>21</v>
      </c>
      <c r="C315" s="144" t="s">
        <v>114</v>
      </c>
      <c r="D315" s="44" t="s">
        <v>128</v>
      </c>
      <c r="E315" s="35" t="s">
        <v>41</v>
      </c>
      <c r="F315" s="25">
        <v>0</v>
      </c>
      <c r="G315" s="36">
        <v>125000</v>
      </c>
      <c r="H315" s="117">
        <v>76600</v>
      </c>
      <c r="I315" s="8"/>
    </row>
    <row r="316" spans="2:10" ht="24.75" customHeight="1" x14ac:dyDescent="0.25">
      <c r="B316" s="148"/>
      <c r="C316" s="145"/>
      <c r="D316" s="44" t="s">
        <v>132</v>
      </c>
      <c r="E316" s="32" t="s">
        <v>123</v>
      </c>
      <c r="F316" s="32">
        <f t="shared" ref="F316" si="27">SUM(G316)</f>
        <v>281.89</v>
      </c>
      <c r="G316" s="32">
        <v>281.89</v>
      </c>
      <c r="H316" s="112"/>
      <c r="I316" s="8"/>
    </row>
    <row r="317" spans="2:10" ht="25.5" customHeight="1" x14ac:dyDescent="0.25">
      <c r="B317" s="149"/>
      <c r="C317" s="146"/>
      <c r="D317" s="56" t="s">
        <v>104</v>
      </c>
      <c r="E317" s="25" t="s">
        <v>43</v>
      </c>
      <c r="F317" s="25">
        <f>SUM(G317)</f>
        <v>3000</v>
      </c>
      <c r="G317" s="25">
        <v>3000</v>
      </c>
      <c r="H317" s="98"/>
      <c r="I317" s="8"/>
    </row>
    <row r="318" spans="2:10" ht="31.5" customHeight="1" x14ac:dyDescent="0.25">
      <c r="B318" s="223" t="s">
        <v>105</v>
      </c>
      <c r="C318" s="224"/>
      <c r="D318" s="224"/>
      <c r="E318" s="225"/>
      <c r="F318" s="37">
        <f>SUM(F319:F324)</f>
        <v>87624713.249999985</v>
      </c>
      <c r="G318" s="37">
        <f>SUM(G319:G324)</f>
        <v>87624713.249999985</v>
      </c>
      <c r="H318" s="119">
        <f>SUM(H319:H324)</f>
        <v>52048096.189999998</v>
      </c>
      <c r="I318" s="8"/>
    </row>
    <row r="319" spans="2:10" ht="23.25" customHeight="1" x14ac:dyDescent="0.25">
      <c r="B319" s="96" t="s">
        <v>7</v>
      </c>
      <c r="C319" s="49" t="s">
        <v>8</v>
      </c>
      <c r="D319" s="25"/>
      <c r="E319" s="25"/>
      <c r="F319" s="25">
        <f t="shared" ref="F319:F324" si="28">SUM(G319)</f>
        <v>7962463.7300000004</v>
      </c>
      <c r="G319" s="25">
        <f>(G14+G17+G18+G19+G20+G46+G47+G50+G51)</f>
        <v>7962463.7300000004</v>
      </c>
      <c r="H319" s="98">
        <f>(H14+H17+H18+H19+H20+H46+H47+H50+H51)</f>
        <v>5782152.0700000003</v>
      </c>
    </row>
    <row r="320" spans="2:10" ht="30" customHeight="1" x14ac:dyDescent="0.25">
      <c r="B320" s="96" t="s">
        <v>83</v>
      </c>
      <c r="C320" s="38" t="s">
        <v>84</v>
      </c>
      <c r="D320" s="25"/>
      <c r="E320" s="25"/>
      <c r="F320" s="25">
        <f t="shared" si="28"/>
        <v>39550459.059999987</v>
      </c>
      <c r="G320" s="25">
        <f>(G21+G22+G23+G24+G25+G26+G63+G94+G116+G117+G118+G119+G120+G121+G127+G128+G129+G130+G131+G132+G133+G138+G139+G140+G141+G142+G143+G144+G145+G150+G151+G152+G153+G154+G155+G156+G157+G162+G163+G164+G165+G166+G167+G168+G169+G174+G175+G176+G177+G178+G179+G180+G185+G186+G187+G188+G189+G190+G195+G196+G197+G198+G199+G200+G201+G206+G207+G208+G209+G210+G211+G212+G217+G218+G219+G220+G221+G222+G223+G224+G225+G230+G231+G232+G233+G234+G235+G236+G237+G242+G243+G244+G245+G246+G247+G251+G252+G253+G254+G255+G256+G259+G260+G261+G262+G263+G264+G265+G270+G271+G272+G273+G274+G275+G276+G279+G280+G281+G282+G283+G284+G289+G290+G291+G292+G293+G294+G295+G300+G301+G302+G303+G304+G305)</f>
        <v>39550459.059999987</v>
      </c>
      <c r="H320" s="98">
        <f>(H21+H22+H23+H24+H25+H26+H63+H94+H116+H117+H118+H119+H120+H121+H127+H128+H129+H130+H131+H132+H133+H138+H139+H140+H141+H142+H143+H145+H150+H151+H152+H153+H154+H155+H156+H157+H162+H163+H164+H165+H166+H167+H169+H174+H175+H176+H177+H178+H180+H185+H186+H187+H188+H189+H190+H195+H196+H197+H198+H199+H200+H201+H206+H207+H208+H209+H210+H212+H217+H218+H219+H220+H221+H222+H223+H225+H230+H231+H232+H233+H234+H235+H237+H242+H243+H244+H245+H247+H251+H252+H253+H254+H255+H256+H259+H260+H261+H262+H263+H265+H270+H271+H272+H273+H274+H275+H276+H279+H280+H281+H282+H283+H284+H289+H290+H291+H292+H293+H295+H300+H301+H302+H303+H305)</f>
        <v>32731000.119999997</v>
      </c>
    </row>
    <row r="321" spans="2:11" ht="32.25" customHeight="1" x14ac:dyDescent="0.25">
      <c r="B321" s="96" t="s">
        <v>17</v>
      </c>
      <c r="C321" s="38" t="s">
        <v>18</v>
      </c>
      <c r="D321" s="25"/>
      <c r="E321" s="25"/>
      <c r="F321" s="25">
        <f t="shared" si="28"/>
        <v>18319743.43</v>
      </c>
      <c r="G321" s="25">
        <f>(G27+G28+G52+G53+G54+G69+G97+G98+G99+G100+G101+G104+G105+G106+G109+G110+G111+G112+G113+G122+G123+G134+G135+G146+G147+G158+G159+G170+G171+G181+G182+G191+G192+G213+G202+G203+G214+G226+G227+G238+G239+G248+G266+G267+G285+G286+G296+G297+G306)</f>
        <v>18319743.43</v>
      </c>
      <c r="H321" s="98">
        <f>(H27+H28+H52+H53+H54+H69+H97+H98+H99+H100+H101+H104+H105+H106+H109+H110+H111+H112+H113+H122+H123+H134+H135+H146+H147+H158+H159+H170+H171+H181+H182+H191+H192+H213+H202+H203+H214+H226+H227+H238+H239+H248+H266+H267+H285+H286+H296+H297+H306)</f>
        <v>6629970</v>
      </c>
      <c r="I321" s="13"/>
    </row>
    <row r="322" spans="2:11" ht="42" customHeight="1" x14ac:dyDescent="0.25">
      <c r="B322" s="96" t="s">
        <v>19</v>
      </c>
      <c r="C322" s="39" t="s">
        <v>20</v>
      </c>
      <c r="D322" s="25"/>
      <c r="E322" s="25"/>
      <c r="F322" s="25">
        <f t="shared" si="28"/>
        <v>7292463.7000000002</v>
      </c>
      <c r="G322" s="25">
        <f>(G29+G30+G31+G32+G57+G58)</f>
        <v>7292463.7000000002</v>
      </c>
      <c r="H322" s="98">
        <f>(H29+H30+H31+H32+H57+H58)</f>
        <v>0</v>
      </c>
    </row>
    <row r="323" spans="2:11" ht="42" customHeight="1" x14ac:dyDescent="0.25">
      <c r="B323" s="96" t="s">
        <v>21</v>
      </c>
      <c r="C323" s="40" t="s">
        <v>22</v>
      </c>
      <c r="D323" s="25"/>
      <c r="E323" s="25"/>
      <c r="F323" s="25">
        <f t="shared" si="28"/>
        <v>7315792.6200000001</v>
      </c>
      <c r="G323" s="25">
        <f>(G33+G34++G61+G62+G66+G67+G68+G72+G73+G74+G75+G85+G86+G87+G88+G91+G92+G93+G124+G307+G310+G311+G312+G315+G316+G317)</f>
        <v>7315792.6200000001</v>
      </c>
      <c r="H323" s="98">
        <f>(H33+H34++H61+H62+H66+H67+H68+H72+H73+H74+H75+H85+H86+H87+H88+H91+H92+H93+H124+H307+H310+H311+H312+H315+H316+H317)</f>
        <v>4756423</v>
      </c>
    </row>
    <row r="324" spans="2:11" ht="34.5" customHeight="1" x14ac:dyDescent="0.25">
      <c r="B324" s="96" t="s">
        <v>23</v>
      </c>
      <c r="C324" s="40" t="s">
        <v>24</v>
      </c>
      <c r="D324" s="25"/>
      <c r="E324" s="25"/>
      <c r="F324" s="25">
        <f t="shared" si="28"/>
        <v>7183790.71</v>
      </c>
      <c r="G324" s="25">
        <f>(G35+G36+G37+G38+G39+G40+G41+G42+G43+G78+G79+G80+G81+G82)</f>
        <v>7183790.71</v>
      </c>
      <c r="H324" s="98">
        <f>(H35+H36+H37+H39+H41+H42+H43+H78+H79+H80+H81+H82)</f>
        <v>2148551</v>
      </c>
    </row>
    <row r="325" spans="2:11" ht="20.25" customHeight="1" x14ac:dyDescent="0.25">
      <c r="B325" s="120"/>
      <c r="C325" s="41" t="s">
        <v>106</v>
      </c>
      <c r="D325" s="42"/>
      <c r="E325" s="42"/>
      <c r="F325" s="42">
        <f>SUM(F326:F341)</f>
        <v>84686426.129999995</v>
      </c>
      <c r="G325" s="42">
        <f>SUM(G326:G341)</f>
        <v>87624713.25</v>
      </c>
      <c r="H325" s="121">
        <f>SUM(H326:H341)</f>
        <v>52048096.189999998</v>
      </c>
    </row>
    <row r="326" spans="2:11" ht="21.75" customHeight="1" x14ac:dyDescent="0.25">
      <c r="B326" s="122" t="s">
        <v>41</v>
      </c>
      <c r="C326" s="43" t="s">
        <v>110</v>
      </c>
      <c r="D326" s="25"/>
      <c r="E326" s="25"/>
      <c r="F326" s="25">
        <f t="shared" ref="F326:F341" si="29">SUM(G326)</f>
        <v>49241000</v>
      </c>
      <c r="G326" s="25">
        <f>(G14+G17+G21+G27+G31+G33+G35+G47+G50+G52+G57+G61+G66+G72+G78+G85+G91+G97+G104+G109+G116+G122+G124+G127+G134+G138+G146+G150+G158+G162+G170+G174+G181+G185+G191+G195+G202+G206+G213+G217+G227++G230+G238+G242+G248+G251+G259+G266+G270+G279+G285+G289+G296+G300+G307+G310+G315)</f>
        <v>49241000</v>
      </c>
      <c r="H326" s="98">
        <f>(H14+H17+H21+H27+H31+H33+H35+H47+H50+H52+H57+H61+H66+H72+H78+H85+H91+H97+H104+H109+H116+H122+H124+H127+H134+H138+H146+H150+H158+H162+H170+H174+H181+H185+H191+H195+H202+H206+H213+H217+H227++H230+H238+H242+H248+H251+H259+H266+H270+H279+H285+H289+H296+H300+H307+H310+H315)</f>
        <v>28728926</v>
      </c>
    </row>
    <row r="327" spans="2:11" ht="21.75" customHeight="1" x14ac:dyDescent="0.25">
      <c r="B327" s="122" t="s">
        <v>41</v>
      </c>
      <c r="C327" s="43" t="s">
        <v>154</v>
      </c>
      <c r="D327" s="25"/>
      <c r="E327" s="25"/>
      <c r="F327" s="25">
        <f t="shared" si="29"/>
        <v>50000</v>
      </c>
      <c r="G327" s="25">
        <f>SUM(G32)</f>
        <v>50000</v>
      </c>
      <c r="H327" s="98">
        <f>SUM(H32)</f>
        <v>0</v>
      </c>
    </row>
    <row r="328" spans="2:11" ht="30" customHeight="1" x14ac:dyDescent="0.25">
      <c r="B328" s="122" t="s">
        <v>41</v>
      </c>
      <c r="C328" s="43" t="s">
        <v>153</v>
      </c>
      <c r="D328" s="25"/>
      <c r="E328" s="25"/>
      <c r="F328" s="44">
        <f t="shared" si="29"/>
        <v>2000000</v>
      </c>
      <c r="G328" s="25">
        <f>SUM(G37)</f>
        <v>2000000</v>
      </c>
      <c r="H328" s="98">
        <f>SUM(H37)</f>
        <v>0</v>
      </c>
    </row>
    <row r="329" spans="2:11" ht="30" customHeight="1" x14ac:dyDescent="0.25">
      <c r="B329" s="123" t="s">
        <v>122</v>
      </c>
      <c r="C329" s="45" t="s">
        <v>362</v>
      </c>
      <c r="D329" s="74"/>
      <c r="E329" s="74"/>
      <c r="F329" s="75"/>
      <c r="G329" s="74">
        <f>SUM(G38)</f>
        <v>12300</v>
      </c>
      <c r="H329" s="124">
        <f>SUM(H38)</f>
        <v>0</v>
      </c>
    </row>
    <row r="330" spans="2:11" ht="26.25" x14ac:dyDescent="0.25">
      <c r="B330" s="123" t="s">
        <v>122</v>
      </c>
      <c r="C330" s="45" t="s">
        <v>348</v>
      </c>
      <c r="D330" s="74"/>
      <c r="E330" s="74"/>
      <c r="F330" s="75">
        <f t="shared" si="29"/>
        <v>921893.7</v>
      </c>
      <c r="G330" s="74">
        <f>(G29+G36+G58+G74+G81+G87+G100+G105+G111+G117+G144+G168+G179+G211+G224+G236+G246+G264+G294+G304)</f>
        <v>921893.7</v>
      </c>
      <c r="H330" s="124">
        <f>(H29+H36+H58+H81+H111+H117)</f>
        <v>0</v>
      </c>
      <c r="I330" s="15"/>
      <c r="J330" s="14"/>
      <c r="K330" s="14"/>
    </row>
    <row r="331" spans="2:11" ht="21" customHeight="1" x14ac:dyDescent="0.25">
      <c r="B331" s="122" t="s">
        <v>42</v>
      </c>
      <c r="C331" s="43" t="s">
        <v>111</v>
      </c>
      <c r="D331" s="25"/>
      <c r="E331" s="25"/>
      <c r="F331" s="25">
        <f t="shared" si="29"/>
        <v>7252409</v>
      </c>
      <c r="G331" s="25">
        <f>(G18+G26+G28+G34+G41+G46+G51+G53+G63+G69+G73+G82+G101+G110+G121+G123+G133+G135+G145+G147+G157+G159+G169+G171+G175+G182+G186+G192+G196+G203+G209+G214+G225+G226+G237+G239+G247+G255+G263+G267+G274+G280+G286+G293+G297+G305+G306)</f>
        <v>7252409</v>
      </c>
      <c r="H331" s="98">
        <f>(H18+H26+H28+H34+H41+H46+H51+H53+H63+H69+H73+H82+H101+H110+H121+H123+H133+H135+H145+H147+H157+H159+H169+H171+H175+H182+H186+H192+H196+H203+H209+H214+H225+H226+H237+H239+H247+H255+H263+H267+H274+H280+H286+H293+H297+H305+H306)</f>
        <v>2953267.0700000003</v>
      </c>
    </row>
    <row r="332" spans="2:11" ht="28.5" customHeight="1" x14ac:dyDescent="0.25">
      <c r="B332" s="125" t="s">
        <v>304</v>
      </c>
      <c r="C332" s="83" t="s">
        <v>349</v>
      </c>
      <c r="D332" s="82"/>
      <c r="E332" s="89"/>
      <c r="F332" s="82"/>
      <c r="G332" s="82">
        <f>SUM(G25+G276)</f>
        <v>25987.119999999999</v>
      </c>
      <c r="H332" s="116">
        <f>SUM(H276)</f>
        <v>0</v>
      </c>
    </row>
    <row r="333" spans="2:11" ht="21.75" customHeight="1" x14ac:dyDescent="0.25">
      <c r="B333" s="126" t="s">
        <v>151</v>
      </c>
      <c r="C333" s="50" t="s">
        <v>156</v>
      </c>
      <c r="D333" s="51"/>
      <c r="E333" s="51"/>
      <c r="F333" s="51">
        <f t="shared" si="29"/>
        <v>7715</v>
      </c>
      <c r="G333" s="51">
        <f>SUM(G24+G54+G130+G143+G156+G167+G200+G223+G235)</f>
        <v>7715</v>
      </c>
      <c r="H333" s="127">
        <f>SUM(H24+H54+H130+H143+H156+H167+H200+H223+H235)</f>
        <v>7603</v>
      </c>
    </row>
    <row r="334" spans="2:11" ht="24.75" customHeight="1" x14ac:dyDescent="0.25">
      <c r="B334" s="122" t="s">
        <v>43</v>
      </c>
      <c r="C334" s="43" t="s">
        <v>113</v>
      </c>
      <c r="D334" s="25"/>
      <c r="E334" s="25"/>
      <c r="F334" s="25">
        <f t="shared" si="29"/>
        <v>3151433</v>
      </c>
      <c r="G334" s="25">
        <f>(G20+G39+G62+G68+G75+G80+G88+G93+G99+G106+G113+G120+G132+G141+G154+G165+G178+G189+G199+G210+G221+G233+G245+G254+G262+G273+G283+G292+G303+G312+G317)</f>
        <v>3151433</v>
      </c>
      <c r="H334" s="98">
        <f>(H20+H39+H62+H68+H75+H80+H88+H93+H99+H106+H113+H120+H132+H141+H154+H165+H178+H189+H199+H210+H221+H233+H245+H254+H262+H273+H283+H292+H303+H312+H317)</f>
        <v>947070</v>
      </c>
    </row>
    <row r="335" spans="2:11" ht="29.25" customHeight="1" x14ac:dyDescent="0.25">
      <c r="B335" s="128" t="s">
        <v>123</v>
      </c>
      <c r="C335" s="46" t="s">
        <v>350</v>
      </c>
      <c r="D335" s="32"/>
      <c r="E335" s="32"/>
      <c r="F335" s="32">
        <f t="shared" si="29"/>
        <v>321334.37</v>
      </c>
      <c r="G335" s="32">
        <f>(G19+G40+G67+G79+G86+G92+G98+G112+G119+G131+G140+G153+G166+G177+G188+G198+G208+G220+G232+G244+G253+G261+G272+G282+G291+G302+G311+G316)</f>
        <v>321334.37</v>
      </c>
      <c r="H335" s="112">
        <f>(H19+H40+H67+H79+H86+H92+H98+H112+H119+H131+H140+H153+H166+H177+H188+H198+H208+H220+H232+H244+H253+H261+H272+H282+H291+H302+H311+H316)</f>
        <v>7885</v>
      </c>
    </row>
    <row r="336" spans="2:11" ht="37.5" customHeight="1" x14ac:dyDescent="0.25">
      <c r="B336" s="122" t="s">
        <v>112</v>
      </c>
      <c r="C336" s="43" t="s">
        <v>152</v>
      </c>
      <c r="D336" s="25"/>
      <c r="E336" s="25"/>
      <c r="F336" s="25">
        <f t="shared" si="29"/>
        <v>19969300</v>
      </c>
      <c r="G336" s="25">
        <f>(G22+G94+G118+G128+G139+G151+G163+G176+G187+G197+G207+G218+G231+G243+G252+G260+G271+G281+G290+G301)</f>
        <v>19969300</v>
      </c>
      <c r="H336" s="98">
        <f>(H22+H94+H118+H128+H139+H151+H163+H176+H187+H197+H207+H218+H231+H243+H252+H260+H271+H281+H290+H301)</f>
        <v>19363622</v>
      </c>
      <c r="J336" s="7"/>
      <c r="K336" s="7"/>
    </row>
    <row r="337" spans="2:8" ht="19.5" customHeight="1" x14ac:dyDescent="0.25">
      <c r="B337" s="126" t="s">
        <v>117</v>
      </c>
      <c r="C337" s="43" t="s">
        <v>118</v>
      </c>
      <c r="D337" s="25"/>
      <c r="E337" s="25"/>
      <c r="F337" s="25">
        <f t="shared" si="29"/>
        <v>0</v>
      </c>
      <c r="G337" s="25">
        <f>(G152+G219)</f>
        <v>0</v>
      </c>
      <c r="H337" s="98">
        <f>(H152+H219)</f>
        <v>0</v>
      </c>
    </row>
    <row r="338" spans="2:8" ht="20.25" customHeight="1" x14ac:dyDescent="0.25">
      <c r="B338" s="122" t="s">
        <v>44</v>
      </c>
      <c r="C338" s="43" t="s">
        <v>115</v>
      </c>
      <c r="D338" s="25"/>
      <c r="E338" s="25"/>
      <c r="F338" s="25">
        <f t="shared" si="29"/>
        <v>240000</v>
      </c>
      <c r="G338" s="25">
        <f>(G43)</f>
        <v>240000</v>
      </c>
      <c r="H338" s="98">
        <f>(H43)</f>
        <v>0</v>
      </c>
    </row>
    <row r="339" spans="2:8" ht="26.25" customHeight="1" x14ac:dyDescent="0.25">
      <c r="B339" s="129" t="s">
        <v>124</v>
      </c>
      <c r="C339" s="47" t="s">
        <v>351</v>
      </c>
      <c r="D339" s="48"/>
      <c r="E339" s="48"/>
      <c r="F339" s="48">
        <f t="shared" si="29"/>
        <v>141132</v>
      </c>
      <c r="G339" s="48">
        <f>G42</f>
        <v>141132</v>
      </c>
      <c r="H339" s="105">
        <v>0</v>
      </c>
    </row>
    <row r="340" spans="2:8" ht="26.25" customHeight="1" x14ac:dyDescent="0.25">
      <c r="B340" s="122" t="s">
        <v>185</v>
      </c>
      <c r="C340" s="43" t="s">
        <v>186</v>
      </c>
      <c r="D340" s="25"/>
      <c r="E340" s="25"/>
      <c r="F340" s="25"/>
      <c r="G340" s="25">
        <f>SUM(G30)</f>
        <v>2900000</v>
      </c>
      <c r="H340" s="98">
        <f>SUM(H30)</f>
        <v>0</v>
      </c>
    </row>
    <row r="341" spans="2:8" ht="26.25" customHeight="1" thickBot="1" x14ac:dyDescent="0.3">
      <c r="B341" s="130" t="s">
        <v>292</v>
      </c>
      <c r="C341" s="131" t="s">
        <v>352</v>
      </c>
      <c r="D341" s="132"/>
      <c r="E341" s="132"/>
      <c r="F341" s="132">
        <f t="shared" si="29"/>
        <v>1390209.06</v>
      </c>
      <c r="G341" s="132">
        <f>SUM(G23+G129+G142+G155+G164+G180+G190+G201+G212+G222+G234+G256+G265+G275+G284+G295)</f>
        <v>1390209.06</v>
      </c>
      <c r="H341" s="133">
        <f>SUM(H23+H129+H142+H155+H164+H180+H190+H201+H212+H222+H234+H256+H265+H275+H284+H295)</f>
        <v>39723.119999999995</v>
      </c>
    </row>
    <row r="342" spans="2:8" x14ac:dyDescent="0.25">
      <c r="C342" s="5" t="s">
        <v>106</v>
      </c>
    </row>
    <row r="343" spans="2:8" x14ac:dyDescent="0.25">
      <c r="C343" s="2" t="s">
        <v>107</v>
      </c>
      <c r="F343" s="8"/>
      <c r="G343" s="8"/>
      <c r="H343" s="10"/>
    </row>
    <row r="344" spans="2:8" x14ac:dyDescent="0.25">
      <c r="C344" s="218" t="s">
        <v>353</v>
      </c>
      <c r="D344" s="218"/>
      <c r="E344" s="218"/>
      <c r="F344" s="218"/>
    </row>
    <row r="345" spans="2:8" x14ac:dyDescent="0.25">
      <c r="C345" s="217" t="s">
        <v>354</v>
      </c>
      <c r="D345" s="217"/>
      <c r="E345" s="217"/>
      <c r="F345" s="85"/>
    </row>
    <row r="346" spans="2:8" x14ac:dyDescent="0.25">
      <c r="C346" s="217" t="s">
        <v>155</v>
      </c>
      <c r="D346" s="217"/>
      <c r="E346" s="217"/>
    </row>
    <row r="347" spans="2:8" x14ac:dyDescent="0.25">
      <c r="C347" s="3" t="s">
        <v>108</v>
      </c>
      <c r="F347" s="8"/>
    </row>
    <row r="348" spans="2:8" x14ac:dyDescent="0.25">
      <c r="C348" s="3" t="s">
        <v>355</v>
      </c>
    </row>
    <row r="349" spans="2:8" x14ac:dyDescent="0.25">
      <c r="C349" s="4" t="s">
        <v>149</v>
      </c>
    </row>
    <row r="350" spans="2:8" x14ac:dyDescent="0.25">
      <c r="C350" s="4" t="s">
        <v>116</v>
      </c>
    </row>
    <row r="351" spans="2:8" x14ac:dyDescent="0.25">
      <c r="C351" s="4" t="s">
        <v>356</v>
      </c>
    </row>
    <row r="352" spans="2:8" x14ac:dyDescent="0.25">
      <c r="C352" s="4" t="s">
        <v>109</v>
      </c>
    </row>
    <row r="353" spans="3:5" x14ac:dyDescent="0.25">
      <c r="C353" s="4" t="s">
        <v>133</v>
      </c>
      <c r="D353" s="4"/>
      <c r="E353" s="4"/>
    </row>
    <row r="354" spans="3:5" x14ac:dyDescent="0.25">
      <c r="C354" s="9" t="s">
        <v>157</v>
      </c>
    </row>
    <row r="355" spans="3:5" x14ac:dyDescent="0.25">
      <c r="C355" s="55" t="s">
        <v>357</v>
      </c>
    </row>
  </sheetData>
  <mergeCells count="197">
    <mergeCell ref="G8:G10"/>
    <mergeCell ref="B226:B227"/>
    <mergeCell ref="C194:H194"/>
    <mergeCell ref="B215:C215"/>
    <mergeCell ref="B195:B201"/>
    <mergeCell ref="C202:C203"/>
    <mergeCell ref="C206:C212"/>
    <mergeCell ref="B206:B212"/>
    <mergeCell ref="C195:C201"/>
    <mergeCell ref="B204:C204"/>
    <mergeCell ref="C217:C225"/>
    <mergeCell ref="B217:B225"/>
    <mergeCell ref="C213:C214"/>
    <mergeCell ref="B213:B214"/>
    <mergeCell ref="C216:H216"/>
    <mergeCell ref="C226:C227"/>
    <mergeCell ref="C205:H205"/>
    <mergeCell ref="C185:C190"/>
    <mergeCell ref="B185:B190"/>
    <mergeCell ref="B202:B203"/>
    <mergeCell ref="C16:H16"/>
    <mergeCell ref="C21:C26"/>
    <mergeCell ref="C50:C51"/>
    <mergeCell ref="C78:C82"/>
    <mergeCell ref="C346:E346"/>
    <mergeCell ref="C344:F344"/>
    <mergeCell ref="B308:C308"/>
    <mergeCell ref="C309:H309"/>
    <mergeCell ref="B318:E318"/>
    <mergeCell ref="C258:H258"/>
    <mergeCell ref="B296:B297"/>
    <mergeCell ref="C266:C267"/>
    <mergeCell ref="C278:H278"/>
    <mergeCell ref="C314:H314"/>
    <mergeCell ref="B268:C268"/>
    <mergeCell ref="B266:B267"/>
    <mergeCell ref="B315:B317"/>
    <mergeCell ref="C315:C317"/>
    <mergeCell ref="B313:C313"/>
    <mergeCell ref="C345:E345"/>
    <mergeCell ref="C259:C265"/>
    <mergeCell ref="B259:B265"/>
    <mergeCell ref="B257:C257"/>
    <mergeCell ref="I310:J310"/>
    <mergeCell ref="C299:H299"/>
    <mergeCell ref="B298:C298"/>
    <mergeCell ref="C310:C312"/>
    <mergeCell ref="B277:C277"/>
    <mergeCell ref="C269:H269"/>
    <mergeCell ref="B310:B312"/>
    <mergeCell ref="C296:C297"/>
    <mergeCell ref="C285:C286"/>
    <mergeCell ref="B287:C287"/>
    <mergeCell ref="C288:H288"/>
    <mergeCell ref="B285:B286"/>
    <mergeCell ref="C270:C276"/>
    <mergeCell ref="B270:B276"/>
    <mergeCell ref="B279:B284"/>
    <mergeCell ref="C289:C295"/>
    <mergeCell ref="B289:B295"/>
    <mergeCell ref="C300:C305"/>
    <mergeCell ref="B300:B305"/>
    <mergeCell ref="C279:C284"/>
    <mergeCell ref="I41:J41"/>
    <mergeCell ref="C57:C58"/>
    <mergeCell ref="B72:B75"/>
    <mergeCell ref="C77:H77"/>
    <mergeCell ref="C91:C93"/>
    <mergeCell ref="C85:C88"/>
    <mergeCell ref="B78:B82"/>
    <mergeCell ref="C66:C68"/>
    <mergeCell ref="B83:C83"/>
    <mergeCell ref="B89:C89"/>
    <mergeCell ref="B91:B93"/>
    <mergeCell ref="C60:H60"/>
    <mergeCell ref="C90:H90"/>
    <mergeCell ref="C84:H84"/>
    <mergeCell ref="B76:C76"/>
    <mergeCell ref="I51:J51"/>
    <mergeCell ref="I58:J58"/>
    <mergeCell ref="C109:C113"/>
    <mergeCell ref="B107:C107"/>
    <mergeCell ref="B109:B113"/>
    <mergeCell ref="M53:N53"/>
    <mergeCell ref="B57:B58"/>
    <mergeCell ref="B55:C55"/>
    <mergeCell ref="C56:H56"/>
    <mergeCell ref="C108:H108"/>
    <mergeCell ref="B95:C95"/>
    <mergeCell ref="C104:C106"/>
    <mergeCell ref="B104:B106"/>
    <mergeCell ref="C97:C101"/>
    <mergeCell ref="C103:H103"/>
    <mergeCell ref="B97:B101"/>
    <mergeCell ref="B102:C102"/>
    <mergeCell ref="J101:K101"/>
    <mergeCell ref="C96:H96"/>
    <mergeCell ref="C17:C20"/>
    <mergeCell ref="C29:C32"/>
    <mergeCell ref="C49:H49"/>
    <mergeCell ref="B50:B51"/>
    <mergeCell ref="B35:B43"/>
    <mergeCell ref="B29:B32"/>
    <mergeCell ref="C27:C28"/>
    <mergeCell ref="B27:B28"/>
    <mergeCell ref="C46:C47"/>
    <mergeCell ref="B46:B47"/>
    <mergeCell ref="B44:C44"/>
    <mergeCell ref="B48:C48"/>
    <mergeCell ref="C45:H45"/>
    <mergeCell ref="C35:C43"/>
    <mergeCell ref="C33:C34"/>
    <mergeCell ref="B33:B34"/>
    <mergeCell ref="B162:B169"/>
    <mergeCell ref="C158:C159"/>
    <mergeCell ref="C71:H71"/>
    <mergeCell ref="B70:C70"/>
    <mergeCell ref="B59:C59"/>
    <mergeCell ref="C65:H65"/>
    <mergeCell ref="B61:B62"/>
    <mergeCell ref="G4:H4"/>
    <mergeCell ref="C61:C62"/>
    <mergeCell ref="B64:C64"/>
    <mergeCell ref="B5:H6"/>
    <mergeCell ref="B66:B68"/>
    <mergeCell ref="B52:B54"/>
    <mergeCell ref="C52:C54"/>
    <mergeCell ref="B8:B10"/>
    <mergeCell ref="B12:C12"/>
    <mergeCell ref="C13:H13"/>
    <mergeCell ref="E8:E10"/>
    <mergeCell ref="F8:F10"/>
    <mergeCell ref="D8:D10"/>
    <mergeCell ref="C8:C10"/>
    <mergeCell ref="B15:C15"/>
    <mergeCell ref="B158:B159"/>
    <mergeCell ref="B21:B26"/>
    <mergeCell ref="C241:H241"/>
    <mergeCell ref="C238:C239"/>
    <mergeCell ref="C242:C247"/>
    <mergeCell ref="B242:B247"/>
    <mergeCell ref="C251:C256"/>
    <mergeCell ref="B251:B256"/>
    <mergeCell ref="B238:B239"/>
    <mergeCell ref="C230:C237"/>
    <mergeCell ref="B230:B237"/>
    <mergeCell ref="B240:C240"/>
    <mergeCell ref="B249:C249"/>
    <mergeCell ref="C250:H250"/>
    <mergeCell ref="B148:C148"/>
    <mergeCell ref="B146:B147"/>
    <mergeCell ref="B160:C160"/>
    <mergeCell ref="C150:C157"/>
    <mergeCell ref="B150:B157"/>
    <mergeCell ref="B228:C228"/>
    <mergeCell ref="C229:H229"/>
    <mergeCell ref="B193:C193"/>
    <mergeCell ref="C191:C192"/>
    <mergeCell ref="B183:C183"/>
    <mergeCell ref="C149:H149"/>
    <mergeCell ref="C146:C147"/>
    <mergeCell ref="C161:H161"/>
    <mergeCell ref="B170:B171"/>
    <mergeCell ref="C170:C171"/>
    <mergeCell ref="C173:H173"/>
    <mergeCell ref="C174:C180"/>
    <mergeCell ref="B174:B180"/>
    <mergeCell ref="B172:C172"/>
    <mergeCell ref="C181:C182"/>
    <mergeCell ref="B181:B182"/>
    <mergeCell ref="B191:B192"/>
    <mergeCell ref="C184:H184"/>
    <mergeCell ref="C162:C169"/>
    <mergeCell ref="C2:G2"/>
    <mergeCell ref="C3:G3"/>
    <mergeCell ref="I18:K18"/>
    <mergeCell ref="I26:K26"/>
    <mergeCell ref="C116:C121"/>
    <mergeCell ref="B116:B121"/>
    <mergeCell ref="C137:H137"/>
    <mergeCell ref="C138:C145"/>
    <mergeCell ref="C127:C133"/>
    <mergeCell ref="B138:B145"/>
    <mergeCell ref="B134:B135"/>
    <mergeCell ref="B122:B123"/>
    <mergeCell ref="B114:C114"/>
    <mergeCell ref="I111:K111"/>
    <mergeCell ref="B125:C125"/>
    <mergeCell ref="C122:C123"/>
    <mergeCell ref="C126:H126"/>
    <mergeCell ref="B127:B133"/>
    <mergeCell ref="C134:C135"/>
    <mergeCell ref="B136:C136"/>
    <mergeCell ref="C72:C75"/>
    <mergeCell ref="B85:B88"/>
    <mergeCell ref="C115:H115"/>
    <mergeCell ref="B17:B20"/>
  </mergeCells>
  <phoneticPr fontId="7" type="noConversion"/>
  <pageMargins left="0.59055118110236227" right="0.39370078740157483" top="0.59055118110236227" bottom="0.59055118110236227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No.1</dc:creator>
  <cp:lastModifiedBy>Lina Baškevičienė</cp:lastModifiedBy>
  <cp:lastPrinted>2026-01-26T06:32:40Z</cp:lastPrinted>
  <dcterms:created xsi:type="dcterms:W3CDTF">2012-02-06T11:30:01Z</dcterms:created>
  <dcterms:modified xsi:type="dcterms:W3CDTF">2026-01-26T06:52:51Z</dcterms:modified>
</cp:coreProperties>
</file>